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O:\01-OutreachFiles\09-WGFOA Association Management\CONFERENCES\2019 Conferences\2019 Fall Conference Sept 12-13\Handouts\"/>
    </mc:Choice>
  </mc:AlternateContent>
  <bookViews>
    <workbookView xWindow="0" yWindow="0" windowWidth="28800" windowHeight="14100" tabRatio="747" activeTab="4"/>
  </bookViews>
  <sheets>
    <sheet name="DATA TABLE" sheetId="1" r:id="rId1"/>
    <sheet name="RATES" sheetId="30" r:id="rId2"/>
    <sheet name="CONCATENATE" sheetId="37" r:id="rId3"/>
    <sheet name="DELIMITED" sheetId="38" r:id="rId4"/>
    <sheet name="AGE" sheetId="31" r:id="rId5"/>
    <sheet name="RANDOM NUMBER" sheetId="32" r:id="rId6"/>
    <sheet name="IF THEN FUNCTION" sheetId="33" r:id="rId7"/>
    <sheet name="SORTING &amp; VLOOKUP" sheetId="34" r:id="rId8"/>
    <sheet name="VLOOKUP TO MERGE DATA" sheetId="36" r:id="rId9"/>
    <sheet name="HLOOKUP" sheetId="39" r:id="rId10"/>
    <sheet name="Sheet1" sheetId="41" r:id="rId11"/>
    <sheet name="PIVOT TABLE" sheetId="40" r:id="rId12"/>
  </sheets>
  <definedNames>
    <definedName name="_xlnm._FilterDatabase" localSheetId="2" hidden="1">CONCATENATE!#REF!</definedName>
    <definedName name="_xlnm._FilterDatabase" localSheetId="0" hidden="1">'DATA TABLE'!$AA$2:$AA$88</definedName>
    <definedName name="_xlnm._FilterDatabase" localSheetId="3" hidden="1">DELIMITED!#REF!</definedName>
    <definedName name="_xlnm._FilterDatabase" localSheetId="11" hidden="1">'PIVOT TABLE'!$P$2:$P$88</definedName>
    <definedName name="_xlnm._FilterDatabase" localSheetId="7" hidden="1">'SORTING &amp; VLOOKUP'!$A$1:$J$89</definedName>
    <definedName name="_xlnm._FilterDatabase" localSheetId="8" hidden="1">'VLOOKUP TO MERGE DATA'!$Q$2:$Q$88</definedName>
    <definedName name="Benefit" localSheetId="2">CONCATENATE!$A$1:$D$87</definedName>
    <definedName name="Benefit" localSheetId="3">DELIMITED!$A$1:$B$87</definedName>
    <definedName name="Benefit" localSheetId="11">'PIVOT TABLE'!$A$1:$P$87</definedName>
    <definedName name="Benefit">'DATA TABLE'!$A$1:$AA$87</definedName>
    <definedName name="Data">RATES!$D$1:$J$2</definedName>
    <definedName name="DENTALTWENTY">RATES!$A$28:$B$33</definedName>
    <definedName name="Employee" localSheetId="2">CONCATENATE!$C$1:$E$548</definedName>
    <definedName name="Employee" localSheetId="3">DELIMITED!#REF!</definedName>
    <definedName name="Employee" localSheetId="9">HLOOKUP!$C$1:$AB$548</definedName>
    <definedName name="Employee" localSheetId="6">'IF THEN FUNCTION'!$C$1:$AB$548</definedName>
    <definedName name="Employee" localSheetId="11">'PIVOT TABLE'!$D$1:$AE$547</definedName>
    <definedName name="Employee" localSheetId="7">'SORTING &amp; VLOOKUP'!$C$1:$Y$548</definedName>
    <definedName name="Employee" localSheetId="8">'VLOOKUP TO MERGE DATA'!$C$1:$AF$548</definedName>
    <definedName name="Employee">'DATA TABLE'!$C$1:$AP$548</definedName>
    <definedName name="Employeedata" localSheetId="2">CONCATENATE!$A$1:$F$85</definedName>
    <definedName name="Employeedata" localSheetId="3">DELIMITED!$A$1:$C$85</definedName>
    <definedName name="Employeedata" localSheetId="9">HLOOKUP!$A$1:$AE$85</definedName>
    <definedName name="Employeedata" localSheetId="6">'IF THEN FUNCTION'!$A$1:$AE$85</definedName>
    <definedName name="Employeedata" localSheetId="11">'PIVOT TABLE'!$A$1:$AH$85</definedName>
    <definedName name="Employeedata" localSheetId="7">'SORTING &amp; VLOOKUP'!$A$1:$AB$85</definedName>
    <definedName name="Employeedata" localSheetId="8">'VLOOKUP TO MERGE DATA'!$A$1:$AI$85</definedName>
    <definedName name="Employeedata">'DATA TABLE'!$A$1:$AS$85</definedName>
    <definedName name="HLTHNINE">RATES!$A$35:$B$39</definedName>
    <definedName name="HLTHTWENTY">RATES!$A$41:$B$45</definedName>
    <definedName name="LONGEVITY">RATES!$D$1:$J$2</definedName>
    <definedName name="Specail" localSheetId="2">#REF!</definedName>
    <definedName name="Specail" localSheetId="3">#REF!</definedName>
    <definedName name="Specail" localSheetId="9">#REF!</definedName>
    <definedName name="Specail" localSheetId="6">#REF!</definedName>
    <definedName name="Specail" localSheetId="11">#REF!</definedName>
    <definedName name="Specail" localSheetId="5">#REF!</definedName>
    <definedName name="Specail" localSheetId="7">#REF!</definedName>
    <definedName name="Specail" localSheetId="8">#REF!</definedName>
    <definedName name="Specail">#REF!</definedName>
    <definedName name="WRS" localSheetId="2">#REF!</definedName>
    <definedName name="WRS" localSheetId="3">#REF!</definedName>
    <definedName name="WRS" localSheetId="9">#REF!</definedName>
    <definedName name="WRS" localSheetId="6">#REF!</definedName>
    <definedName name="WRS" localSheetId="11">#REF!</definedName>
    <definedName name="WRS" localSheetId="5">#REF!</definedName>
    <definedName name="WRS" localSheetId="7">#REF!</definedName>
    <definedName name="WRS" localSheetId="8">#REF!</definedName>
    <definedName name="WRS">#REF!</definedName>
    <definedName name="WRSNINE">RATES!$A$9:$B$13</definedName>
    <definedName name="WRSTWENTY">RATES!$A$15:$B$19</definedName>
  </definedNames>
  <calcPr calcId="191029"/>
  <pivotCaches>
    <pivotCache cacheId="0" r:id="rId1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31" l="1"/>
  <c r="F4" i="31"/>
  <c r="F5" i="31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F60" i="31"/>
  <c r="F61" i="31"/>
  <c r="F62" i="31"/>
  <c r="F63" i="31"/>
  <c r="F64" i="31"/>
  <c r="F65" i="31"/>
  <c r="F66" i="31"/>
  <c r="F67" i="31"/>
  <c r="F68" i="31"/>
  <c r="F69" i="31"/>
  <c r="F70" i="31"/>
  <c r="F71" i="31"/>
  <c r="F72" i="31"/>
  <c r="F73" i="31"/>
  <c r="F74" i="31"/>
  <c r="F75" i="31"/>
  <c r="F76" i="31"/>
  <c r="F77" i="31"/>
  <c r="F78" i="31"/>
  <c r="F79" i="31"/>
  <c r="F80" i="31"/>
  <c r="F81" i="31"/>
  <c r="F82" i="31"/>
  <c r="F83" i="31"/>
  <c r="F84" i="31"/>
  <c r="F85" i="31"/>
  <c r="F86" i="31"/>
  <c r="F87" i="31"/>
  <c r="L2" i="39"/>
  <c r="L3" i="39"/>
  <c r="L4" i="39"/>
  <c r="L5" i="39"/>
  <c r="L6" i="39"/>
  <c r="L7" i="39"/>
  <c r="L8" i="39"/>
  <c r="L9" i="39"/>
  <c r="L10" i="39"/>
  <c r="L11" i="39"/>
  <c r="L12" i="39"/>
  <c r="L13" i="39"/>
  <c r="L14" i="39"/>
  <c r="L15" i="39"/>
  <c r="L16" i="39"/>
  <c r="L17" i="39"/>
  <c r="L18" i="39"/>
  <c r="L19" i="39"/>
  <c r="L20" i="39"/>
  <c r="L21" i="39"/>
  <c r="L22" i="39"/>
  <c r="L23" i="39"/>
  <c r="L24" i="39"/>
  <c r="L25" i="39"/>
  <c r="L26" i="39"/>
  <c r="L27" i="39"/>
  <c r="L28" i="39"/>
  <c r="L29" i="39"/>
  <c r="L30" i="39"/>
  <c r="L31" i="39"/>
  <c r="L32" i="39"/>
  <c r="L33" i="39"/>
  <c r="L34" i="39"/>
  <c r="L35" i="39"/>
  <c r="L36" i="39"/>
  <c r="L37" i="39"/>
  <c r="L38" i="39"/>
  <c r="L39" i="39"/>
  <c r="L40" i="39"/>
  <c r="L41" i="39"/>
  <c r="L42" i="39"/>
  <c r="L43" i="39"/>
  <c r="L44" i="39"/>
  <c r="L45" i="39"/>
  <c r="L46" i="39"/>
  <c r="L47" i="39"/>
  <c r="L48" i="39"/>
  <c r="L49" i="39"/>
  <c r="L50" i="39"/>
  <c r="L51" i="39"/>
  <c r="L52" i="39"/>
  <c r="L53" i="39"/>
  <c r="L54" i="39"/>
  <c r="L55" i="39"/>
  <c r="L56" i="39"/>
  <c r="L57" i="39"/>
  <c r="L58" i="39"/>
  <c r="L59" i="39"/>
  <c r="L60" i="39"/>
  <c r="L61" i="39"/>
  <c r="L62" i="39"/>
  <c r="L63" i="39"/>
  <c r="L64" i="39"/>
  <c r="L65" i="39"/>
  <c r="L66" i="39"/>
  <c r="L67" i="39"/>
  <c r="L68" i="39"/>
  <c r="L69" i="39"/>
  <c r="L70" i="39"/>
  <c r="L71" i="39"/>
  <c r="L72" i="39"/>
  <c r="L73" i="39"/>
  <c r="L74" i="39"/>
  <c r="L75" i="39"/>
  <c r="L76" i="39"/>
  <c r="L77" i="39"/>
  <c r="L78" i="39"/>
  <c r="L79" i="39"/>
  <c r="L80" i="39"/>
  <c r="L81" i="39"/>
  <c r="L82" i="39"/>
  <c r="L83" i="39"/>
  <c r="L84" i="39"/>
  <c r="L85" i="39"/>
  <c r="L86" i="39"/>
  <c r="L87" i="39"/>
  <c r="O3" i="36"/>
  <c r="O4" i="36"/>
  <c r="O5" i="36"/>
  <c r="O6" i="36"/>
  <c r="O7" i="36"/>
  <c r="O8" i="36"/>
  <c r="O9" i="36"/>
  <c r="O10" i="36"/>
  <c r="O11" i="36"/>
  <c r="O12" i="36"/>
  <c r="O13" i="36"/>
  <c r="O14" i="36"/>
  <c r="O15" i="36"/>
  <c r="O16" i="36"/>
  <c r="O17" i="36"/>
  <c r="O18" i="36"/>
  <c r="O19" i="36"/>
  <c r="O20" i="36"/>
  <c r="O21" i="36"/>
  <c r="O22" i="36"/>
  <c r="O23" i="36"/>
  <c r="O24" i="36"/>
  <c r="O25" i="36"/>
  <c r="O26" i="36"/>
  <c r="O27" i="36"/>
  <c r="O28" i="36"/>
  <c r="O29" i="36"/>
  <c r="O30" i="36"/>
  <c r="O31" i="36"/>
  <c r="O32" i="36"/>
  <c r="O33" i="36"/>
  <c r="O34" i="36"/>
  <c r="O35" i="36"/>
  <c r="O36" i="36"/>
  <c r="O37" i="36"/>
  <c r="O38" i="36"/>
  <c r="O39" i="36"/>
  <c r="O40" i="36"/>
  <c r="O41" i="36"/>
  <c r="O42" i="36"/>
  <c r="O43" i="36"/>
  <c r="O44" i="36"/>
  <c r="O45" i="36"/>
  <c r="O46" i="36"/>
  <c r="O47" i="36"/>
  <c r="O48" i="36"/>
  <c r="O49" i="36"/>
  <c r="O50" i="36"/>
  <c r="O51" i="36"/>
  <c r="O52" i="36"/>
  <c r="O53" i="36"/>
  <c r="O54" i="36"/>
  <c r="O55" i="36"/>
  <c r="O56" i="36"/>
  <c r="O57" i="36"/>
  <c r="O58" i="36"/>
  <c r="O59" i="36"/>
  <c r="O60" i="36"/>
  <c r="O61" i="36"/>
  <c r="O62" i="36"/>
  <c r="O63" i="36"/>
  <c r="O64" i="36"/>
  <c r="O65" i="36"/>
  <c r="O66" i="36"/>
  <c r="O67" i="36"/>
  <c r="O68" i="36"/>
  <c r="O69" i="36"/>
  <c r="O70" i="36"/>
  <c r="O71" i="36"/>
  <c r="O72" i="36"/>
  <c r="O73" i="36"/>
  <c r="O74" i="36"/>
  <c r="O75" i="36"/>
  <c r="O76" i="36"/>
  <c r="O77" i="36"/>
  <c r="O78" i="36"/>
  <c r="O79" i="36"/>
  <c r="O80" i="36"/>
  <c r="O81" i="36"/>
  <c r="O82" i="36"/>
  <c r="O83" i="36"/>
  <c r="O84" i="36"/>
  <c r="O85" i="36"/>
  <c r="O86" i="36"/>
  <c r="O87" i="36"/>
  <c r="O2" i="36"/>
  <c r="L3" i="36"/>
  <c r="L4" i="36"/>
  <c r="L5" i="36"/>
  <c r="L6" i="36"/>
  <c r="L7" i="36"/>
  <c r="L8" i="36"/>
  <c r="L9" i="36"/>
  <c r="L10" i="36"/>
  <c r="L11" i="36"/>
  <c r="L12" i="36"/>
  <c r="L13" i="36"/>
  <c r="L14" i="36"/>
  <c r="L15" i="36"/>
  <c r="L16" i="36"/>
  <c r="L17" i="36"/>
  <c r="L18" i="36"/>
  <c r="L19" i="36"/>
  <c r="L20" i="36"/>
  <c r="L21" i="36"/>
  <c r="L22" i="36"/>
  <c r="L23" i="36"/>
  <c r="L24" i="36"/>
  <c r="L25" i="36"/>
  <c r="L26" i="36"/>
  <c r="L27" i="36"/>
  <c r="L28" i="36"/>
  <c r="L29" i="36"/>
  <c r="L30" i="36"/>
  <c r="L31" i="36"/>
  <c r="L32" i="36"/>
  <c r="L33" i="36"/>
  <c r="L34" i="36"/>
  <c r="L35" i="36"/>
  <c r="L36" i="36"/>
  <c r="L37" i="36"/>
  <c r="L38" i="36"/>
  <c r="L39" i="36"/>
  <c r="L40" i="36"/>
  <c r="L41" i="36"/>
  <c r="L42" i="36"/>
  <c r="L43" i="36"/>
  <c r="L44" i="36"/>
  <c r="L45" i="36"/>
  <c r="L46" i="36"/>
  <c r="L47" i="36"/>
  <c r="L48" i="36"/>
  <c r="L49" i="36"/>
  <c r="L50" i="36"/>
  <c r="L51" i="36"/>
  <c r="L52" i="36"/>
  <c r="L53" i="36"/>
  <c r="L54" i="36"/>
  <c r="L55" i="36"/>
  <c r="L56" i="36"/>
  <c r="L57" i="36"/>
  <c r="L58" i="36"/>
  <c r="L59" i="36"/>
  <c r="L60" i="36"/>
  <c r="L61" i="36"/>
  <c r="L62" i="36"/>
  <c r="L63" i="36"/>
  <c r="L64" i="36"/>
  <c r="L65" i="36"/>
  <c r="L66" i="36"/>
  <c r="L67" i="36"/>
  <c r="L68" i="36"/>
  <c r="L69" i="36"/>
  <c r="L70" i="36"/>
  <c r="L71" i="36"/>
  <c r="L72" i="36"/>
  <c r="L73" i="36"/>
  <c r="L74" i="36"/>
  <c r="L75" i="36"/>
  <c r="L76" i="36"/>
  <c r="L77" i="36"/>
  <c r="L78" i="36"/>
  <c r="L79" i="36"/>
  <c r="L80" i="36"/>
  <c r="L81" i="36"/>
  <c r="L82" i="36"/>
  <c r="L83" i="36"/>
  <c r="L84" i="36"/>
  <c r="L85" i="36"/>
  <c r="L86" i="36"/>
  <c r="L87" i="36"/>
  <c r="L2" i="36"/>
  <c r="L3" i="33"/>
  <c r="L4" i="33"/>
  <c r="L5" i="33"/>
  <c r="L6" i="33"/>
  <c r="L7" i="33"/>
  <c r="L8" i="33"/>
  <c r="L9" i="33"/>
  <c r="L10" i="33"/>
  <c r="L11" i="33"/>
  <c r="L12" i="33"/>
  <c r="L13" i="33"/>
  <c r="L14" i="33"/>
  <c r="L15" i="33"/>
  <c r="L16" i="33"/>
  <c r="L17" i="33"/>
  <c r="L18" i="33"/>
  <c r="L19" i="33"/>
  <c r="L20" i="33"/>
  <c r="L21" i="33"/>
  <c r="L22" i="33"/>
  <c r="L23" i="33"/>
  <c r="L24" i="33"/>
  <c r="L25" i="33"/>
  <c r="L26" i="33"/>
  <c r="L27" i="33"/>
  <c r="L28" i="33"/>
  <c r="L29" i="33"/>
  <c r="L30" i="33"/>
  <c r="L31" i="33"/>
  <c r="L32" i="33"/>
  <c r="L33" i="33"/>
  <c r="L34" i="33"/>
  <c r="L35" i="33"/>
  <c r="L36" i="33"/>
  <c r="L37" i="33"/>
  <c r="L38" i="33"/>
  <c r="L39" i="33"/>
  <c r="L40" i="33"/>
  <c r="L41" i="33"/>
  <c r="L42" i="33"/>
  <c r="L43" i="33"/>
  <c r="L44" i="33"/>
  <c r="L45" i="33"/>
  <c r="L46" i="33"/>
  <c r="L47" i="33"/>
  <c r="L48" i="33"/>
  <c r="L49" i="33"/>
  <c r="L50" i="33"/>
  <c r="L51" i="33"/>
  <c r="L52" i="33"/>
  <c r="L53" i="33"/>
  <c r="L54" i="33"/>
  <c r="L55" i="33"/>
  <c r="L56" i="33"/>
  <c r="L57" i="33"/>
  <c r="L58" i="33"/>
  <c r="L59" i="33"/>
  <c r="L60" i="33"/>
  <c r="L61" i="33"/>
  <c r="L62" i="33"/>
  <c r="L63" i="33"/>
  <c r="L64" i="33"/>
  <c r="L65" i="33"/>
  <c r="L66" i="33"/>
  <c r="L67" i="33"/>
  <c r="L68" i="33"/>
  <c r="L69" i="33"/>
  <c r="L70" i="33"/>
  <c r="L71" i="33"/>
  <c r="L72" i="33"/>
  <c r="L73" i="33"/>
  <c r="L74" i="33"/>
  <c r="L75" i="33"/>
  <c r="L76" i="33"/>
  <c r="L77" i="33"/>
  <c r="L78" i="33"/>
  <c r="L79" i="33"/>
  <c r="L80" i="33"/>
  <c r="L81" i="33"/>
  <c r="L82" i="33"/>
  <c r="L83" i="33"/>
  <c r="L84" i="33"/>
  <c r="L85" i="33"/>
  <c r="L86" i="33"/>
  <c r="L87" i="33"/>
  <c r="L2" i="33"/>
  <c r="F2" i="31"/>
  <c r="E2" i="37"/>
  <c r="E3" i="37"/>
  <c r="E4" i="37"/>
  <c r="E5" i="37"/>
  <c r="E6" i="37"/>
  <c r="E7" i="37"/>
  <c r="E8" i="37"/>
  <c r="E9" i="37"/>
  <c r="E10" i="37"/>
  <c r="E11" i="37"/>
  <c r="E12" i="37"/>
  <c r="E13" i="37"/>
  <c r="E14" i="37"/>
  <c r="E15" i="37"/>
  <c r="E16" i="37"/>
  <c r="E17" i="37"/>
  <c r="E18" i="37"/>
  <c r="E19" i="37"/>
  <c r="E20" i="37"/>
  <c r="E21" i="37"/>
  <c r="E22" i="37"/>
  <c r="E23" i="37"/>
  <c r="E24" i="37"/>
  <c r="E25" i="37"/>
  <c r="E26" i="37"/>
  <c r="E27" i="37"/>
  <c r="E28" i="37"/>
  <c r="E29" i="37"/>
  <c r="E30" i="37"/>
  <c r="E31" i="37"/>
  <c r="E32" i="37"/>
  <c r="E33" i="37"/>
  <c r="E34" i="37"/>
  <c r="E35" i="37"/>
  <c r="E36" i="37"/>
  <c r="E37" i="37"/>
  <c r="E38" i="37"/>
  <c r="E39" i="37"/>
  <c r="E40" i="37"/>
  <c r="E41" i="37"/>
  <c r="E42" i="37"/>
  <c r="E43" i="37"/>
  <c r="E44" i="37"/>
  <c r="E45" i="37"/>
  <c r="E46" i="37"/>
  <c r="E47" i="37"/>
  <c r="E48" i="37"/>
  <c r="E49" i="37"/>
  <c r="E50" i="37"/>
  <c r="E51" i="37"/>
  <c r="E52" i="37"/>
  <c r="E53" i="37"/>
  <c r="E54" i="37"/>
  <c r="E55" i="37"/>
  <c r="E56" i="37"/>
  <c r="E57" i="37"/>
  <c r="E58" i="37"/>
  <c r="E59" i="37"/>
  <c r="E60" i="37"/>
  <c r="E61" i="37"/>
  <c r="E62" i="37"/>
  <c r="E63" i="37"/>
  <c r="E64" i="37"/>
  <c r="E65" i="37"/>
  <c r="E66" i="37"/>
  <c r="E67" i="37"/>
  <c r="E68" i="37"/>
  <c r="E69" i="37"/>
  <c r="E70" i="37"/>
  <c r="E71" i="37"/>
  <c r="E72" i="37"/>
  <c r="E73" i="37"/>
  <c r="E74" i="37"/>
  <c r="E75" i="37"/>
  <c r="E76" i="37"/>
  <c r="E77" i="37"/>
  <c r="E78" i="37"/>
  <c r="E79" i="37"/>
  <c r="E80" i="37"/>
  <c r="E81" i="37"/>
  <c r="E82" i="37"/>
  <c r="E83" i="37"/>
  <c r="E84" i="37"/>
  <c r="E85" i="37"/>
  <c r="E86" i="37"/>
  <c r="E87" i="37"/>
  <c r="P87" i="40" l="1"/>
  <c r="O87" i="40"/>
  <c r="M87" i="40"/>
  <c r="L87" i="40"/>
  <c r="I87" i="40"/>
  <c r="H87" i="40"/>
  <c r="P86" i="40"/>
  <c r="O86" i="40"/>
  <c r="M86" i="40"/>
  <c r="L86" i="40"/>
  <c r="I86" i="40"/>
  <c r="H86" i="40"/>
  <c r="P85" i="40"/>
  <c r="O85" i="40"/>
  <c r="M85" i="40"/>
  <c r="L85" i="40"/>
  <c r="I85" i="40"/>
  <c r="H85" i="40"/>
  <c r="P84" i="40"/>
  <c r="O84" i="40"/>
  <c r="M84" i="40"/>
  <c r="L84" i="40"/>
  <c r="I84" i="40"/>
  <c r="H84" i="40"/>
  <c r="P83" i="40"/>
  <c r="O83" i="40"/>
  <c r="M83" i="40"/>
  <c r="L83" i="40"/>
  <c r="I83" i="40"/>
  <c r="H83" i="40"/>
  <c r="P82" i="40"/>
  <c r="O82" i="40"/>
  <c r="M82" i="40"/>
  <c r="L82" i="40"/>
  <c r="I82" i="40"/>
  <c r="H82" i="40"/>
  <c r="P81" i="40"/>
  <c r="O81" i="40"/>
  <c r="M81" i="40"/>
  <c r="L81" i="40"/>
  <c r="I81" i="40"/>
  <c r="H81" i="40"/>
  <c r="P80" i="40"/>
  <c r="O80" i="40"/>
  <c r="M80" i="40"/>
  <c r="L80" i="40"/>
  <c r="I80" i="40"/>
  <c r="H80" i="40"/>
  <c r="P79" i="40"/>
  <c r="O79" i="40"/>
  <c r="M79" i="40"/>
  <c r="L79" i="40"/>
  <c r="I79" i="40"/>
  <c r="H79" i="40"/>
  <c r="P78" i="40"/>
  <c r="O78" i="40"/>
  <c r="M78" i="40"/>
  <c r="L78" i="40"/>
  <c r="I78" i="40"/>
  <c r="H78" i="40"/>
  <c r="P77" i="40"/>
  <c r="O77" i="40"/>
  <c r="M77" i="40"/>
  <c r="L77" i="40"/>
  <c r="I77" i="40"/>
  <c r="H77" i="40"/>
  <c r="P76" i="40"/>
  <c r="O76" i="40"/>
  <c r="M76" i="40"/>
  <c r="L76" i="40"/>
  <c r="I76" i="40"/>
  <c r="H76" i="40"/>
  <c r="P75" i="40"/>
  <c r="O75" i="40"/>
  <c r="M75" i="40"/>
  <c r="L75" i="40"/>
  <c r="I75" i="40"/>
  <c r="H75" i="40"/>
  <c r="P74" i="40"/>
  <c r="O74" i="40"/>
  <c r="M74" i="40"/>
  <c r="L74" i="40"/>
  <c r="I74" i="40"/>
  <c r="H74" i="40"/>
  <c r="P73" i="40"/>
  <c r="O73" i="40"/>
  <c r="M73" i="40"/>
  <c r="L73" i="40"/>
  <c r="I73" i="40"/>
  <c r="H73" i="40"/>
  <c r="P72" i="40"/>
  <c r="O72" i="40"/>
  <c r="M72" i="40"/>
  <c r="L72" i="40"/>
  <c r="I72" i="40"/>
  <c r="H72" i="40"/>
  <c r="P71" i="40"/>
  <c r="O71" i="40"/>
  <c r="M71" i="40"/>
  <c r="L71" i="40"/>
  <c r="I71" i="40"/>
  <c r="H71" i="40"/>
  <c r="P70" i="40"/>
  <c r="O70" i="40"/>
  <c r="M70" i="40"/>
  <c r="L70" i="40"/>
  <c r="I70" i="40"/>
  <c r="H70" i="40"/>
  <c r="P69" i="40"/>
  <c r="O69" i="40"/>
  <c r="M69" i="40"/>
  <c r="L69" i="40"/>
  <c r="I69" i="40"/>
  <c r="H69" i="40"/>
  <c r="P68" i="40"/>
  <c r="O68" i="40"/>
  <c r="M68" i="40"/>
  <c r="L68" i="40"/>
  <c r="I68" i="40"/>
  <c r="H68" i="40"/>
  <c r="P67" i="40"/>
  <c r="O67" i="40"/>
  <c r="M67" i="40"/>
  <c r="L67" i="40"/>
  <c r="I67" i="40"/>
  <c r="H67" i="40"/>
  <c r="P66" i="40"/>
  <c r="O66" i="40"/>
  <c r="M66" i="40"/>
  <c r="L66" i="40"/>
  <c r="I66" i="40"/>
  <c r="H66" i="40"/>
  <c r="P65" i="40"/>
  <c r="O65" i="40"/>
  <c r="M65" i="40"/>
  <c r="L65" i="40"/>
  <c r="I65" i="40"/>
  <c r="H65" i="40"/>
  <c r="P64" i="40"/>
  <c r="O64" i="40"/>
  <c r="M64" i="40"/>
  <c r="L64" i="40"/>
  <c r="I64" i="40"/>
  <c r="H64" i="40"/>
  <c r="P63" i="40"/>
  <c r="O63" i="40"/>
  <c r="M63" i="40"/>
  <c r="L63" i="40"/>
  <c r="I63" i="40"/>
  <c r="H63" i="40"/>
  <c r="P62" i="40"/>
  <c r="O62" i="40"/>
  <c r="M62" i="40"/>
  <c r="L62" i="40"/>
  <c r="I62" i="40"/>
  <c r="H62" i="40"/>
  <c r="P61" i="40"/>
  <c r="O61" i="40"/>
  <c r="M61" i="40"/>
  <c r="L61" i="40"/>
  <c r="I61" i="40"/>
  <c r="H61" i="40"/>
  <c r="P60" i="40"/>
  <c r="O60" i="40"/>
  <c r="M60" i="40"/>
  <c r="L60" i="40"/>
  <c r="I60" i="40"/>
  <c r="H60" i="40"/>
  <c r="P59" i="40"/>
  <c r="O59" i="40"/>
  <c r="M59" i="40"/>
  <c r="L59" i="40"/>
  <c r="I59" i="40"/>
  <c r="H59" i="40"/>
  <c r="P58" i="40"/>
  <c r="O58" i="40"/>
  <c r="M58" i="40"/>
  <c r="L58" i="40"/>
  <c r="I58" i="40"/>
  <c r="H58" i="40"/>
  <c r="P57" i="40"/>
  <c r="O57" i="40"/>
  <c r="M57" i="40"/>
  <c r="L57" i="40"/>
  <c r="I57" i="40"/>
  <c r="H57" i="40"/>
  <c r="P56" i="40"/>
  <c r="O56" i="40"/>
  <c r="M56" i="40"/>
  <c r="L56" i="40"/>
  <c r="I56" i="40"/>
  <c r="H56" i="40"/>
  <c r="P55" i="40"/>
  <c r="O55" i="40"/>
  <c r="M55" i="40"/>
  <c r="L55" i="40"/>
  <c r="I55" i="40"/>
  <c r="H55" i="40"/>
  <c r="P54" i="40"/>
  <c r="O54" i="40"/>
  <c r="M54" i="40"/>
  <c r="L54" i="40"/>
  <c r="I54" i="40"/>
  <c r="H54" i="40"/>
  <c r="P53" i="40"/>
  <c r="O53" i="40"/>
  <c r="M53" i="40"/>
  <c r="L53" i="40"/>
  <c r="I53" i="40"/>
  <c r="H53" i="40"/>
  <c r="P52" i="40"/>
  <c r="O52" i="40"/>
  <c r="M52" i="40"/>
  <c r="L52" i="40"/>
  <c r="I52" i="40"/>
  <c r="H52" i="40"/>
  <c r="P51" i="40"/>
  <c r="O51" i="40"/>
  <c r="M51" i="40"/>
  <c r="L51" i="40"/>
  <c r="I51" i="40"/>
  <c r="H51" i="40"/>
  <c r="P50" i="40"/>
  <c r="O50" i="40"/>
  <c r="M50" i="40"/>
  <c r="L50" i="40"/>
  <c r="I50" i="40"/>
  <c r="H50" i="40"/>
  <c r="P49" i="40"/>
  <c r="O49" i="40"/>
  <c r="M49" i="40"/>
  <c r="L49" i="40"/>
  <c r="I49" i="40"/>
  <c r="H49" i="40"/>
  <c r="P48" i="40"/>
  <c r="O48" i="40"/>
  <c r="M48" i="40"/>
  <c r="L48" i="40"/>
  <c r="I48" i="40"/>
  <c r="H48" i="40"/>
  <c r="P47" i="40"/>
  <c r="O47" i="40"/>
  <c r="M47" i="40"/>
  <c r="L47" i="40"/>
  <c r="I47" i="40"/>
  <c r="H47" i="40"/>
  <c r="P46" i="40"/>
  <c r="O46" i="40"/>
  <c r="M46" i="40"/>
  <c r="L46" i="40"/>
  <c r="I46" i="40"/>
  <c r="H46" i="40"/>
  <c r="P45" i="40"/>
  <c r="O45" i="40"/>
  <c r="M45" i="40"/>
  <c r="L45" i="40"/>
  <c r="I45" i="40"/>
  <c r="H45" i="40"/>
  <c r="P44" i="40"/>
  <c r="O44" i="40"/>
  <c r="M44" i="40"/>
  <c r="L44" i="40"/>
  <c r="I44" i="40"/>
  <c r="H44" i="40"/>
  <c r="P43" i="40"/>
  <c r="O43" i="40"/>
  <c r="M43" i="40"/>
  <c r="L43" i="40"/>
  <c r="I43" i="40"/>
  <c r="H43" i="40"/>
  <c r="P42" i="40"/>
  <c r="O42" i="40"/>
  <c r="M42" i="40"/>
  <c r="L42" i="40"/>
  <c r="I42" i="40"/>
  <c r="H42" i="40"/>
  <c r="P41" i="40"/>
  <c r="O41" i="40"/>
  <c r="M41" i="40"/>
  <c r="L41" i="40"/>
  <c r="I41" i="40"/>
  <c r="H41" i="40"/>
  <c r="P40" i="40"/>
  <c r="O40" i="40"/>
  <c r="M40" i="40"/>
  <c r="L40" i="40"/>
  <c r="I40" i="40"/>
  <c r="H40" i="40"/>
  <c r="P39" i="40"/>
  <c r="O39" i="40"/>
  <c r="M39" i="40"/>
  <c r="L39" i="40"/>
  <c r="I39" i="40"/>
  <c r="H39" i="40"/>
  <c r="P38" i="40"/>
  <c r="O38" i="40"/>
  <c r="M38" i="40"/>
  <c r="L38" i="40"/>
  <c r="I38" i="40"/>
  <c r="H38" i="40"/>
  <c r="P37" i="40"/>
  <c r="O37" i="40"/>
  <c r="M37" i="40"/>
  <c r="L37" i="40"/>
  <c r="I37" i="40"/>
  <c r="H37" i="40"/>
  <c r="P36" i="40"/>
  <c r="O36" i="40"/>
  <c r="M36" i="40"/>
  <c r="L36" i="40"/>
  <c r="I36" i="40"/>
  <c r="H36" i="40"/>
  <c r="P35" i="40"/>
  <c r="O35" i="40"/>
  <c r="M35" i="40"/>
  <c r="L35" i="40"/>
  <c r="I35" i="40"/>
  <c r="H35" i="40"/>
  <c r="P34" i="40"/>
  <c r="O34" i="40"/>
  <c r="M34" i="40"/>
  <c r="L34" i="40"/>
  <c r="I34" i="40"/>
  <c r="H34" i="40"/>
  <c r="P33" i="40"/>
  <c r="O33" i="40"/>
  <c r="M33" i="40"/>
  <c r="L33" i="40"/>
  <c r="I33" i="40"/>
  <c r="H33" i="40"/>
  <c r="P32" i="40"/>
  <c r="O32" i="40"/>
  <c r="M32" i="40"/>
  <c r="L32" i="40"/>
  <c r="I32" i="40"/>
  <c r="H32" i="40"/>
  <c r="P31" i="40"/>
  <c r="O31" i="40"/>
  <c r="M31" i="40"/>
  <c r="L31" i="40"/>
  <c r="I31" i="40"/>
  <c r="H31" i="40"/>
  <c r="P30" i="40"/>
  <c r="O30" i="40"/>
  <c r="M30" i="40"/>
  <c r="L30" i="40"/>
  <c r="I30" i="40"/>
  <c r="H30" i="40"/>
  <c r="P29" i="40"/>
  <c r="O29" i="40"/>
  <c r="M29" i="40"/>
  <c r="L29" i="40"/>
  <c r="I29" i="40"/>
  <c r="H29" i="40"/>
  <c r="P28" i="40"/>
  <c r="O28" i="40"/>
  <c r="M28" i="40"/>
  <c r="L28" i="40"/>
  <c r="I28" i="40"/>
  <c r="H28" i="40"/>
  <c r="P27" i="40"/>
  <c r="O27" i="40"/>
  <c r="M27" i="40"/>
  <c r="L27" i="40"/>
  <c r="I27" i="40"/>
  <c r="H27" i="40"/>
  <c r="P26" i="40"/>
  <c r="O26" i="40"/>
  <c r="M26" i="40"/>
  <c r="L26" i="40"/>
  <c r="I26" i="40"/>
  <c r="H26" i="40"/>
  <c r="P25" i="40"/>
  <c r="O25" i="40"/>
  <c r="M25" i="40"/>
  <c r="L25" i="40"/>
  <c r="I25" i="40"/>
  <c r="H25" i="40"/>
  <c r="P24" i="40"/>
  <c r="O24" i="40"/>
  <c r="M24" i="40"/>
  <c r="L24" i="40"/>
  <c r="I24" i="40"/>
  <c r="H24" i="40"/>
  <c r="P23" i="40"/>
  <c r="O23" i="40"/>
  <c r="M23" i="40"/>
  <c r="L23" i="40"/>
  <c r="I23" i="40"/>
  <c r="H23" i="40"/>
  <c r="P22" i="40"/>
  <c r="O22" i="40"/>
  <c r="M22" i="40"/>
  <c r="L22" i="40"/>
  <c r="I22" i="40"/>
  <c r="H22" i="40"/>
  <c r="P21" i="40"/>
  <c r="O21" i="40"/>
  <c r="M21" i="40"/>
  <c r="L21" i="40"/>
  <c r="I21" i="40"/>
  <c r="H21" i="40"/>
  <c r="P20" i="40"/>
  <c r="O20" i="40"/>
  <c r="M20" i="40"/>
  <c r="L20" i="40"/>
  <c r="I20" i="40"/>
  <c r="H20" i="40"/>
  <c r="P19" i="40"/>
  <c r="O19" i="40"/>
  <c r="M19" i="40"/>
  <c r="L19" i="40"/>
  <c r="I19" i="40"/>
  <c r="H19" i="40"/>
  <c r="P18" i="40"/>
  <c r="O18" i="40"/>
  <c r="M18" i="40"/>
  <c r="L18" i="40"/>
  <c r="I18" i="40"/>
  <c r="H18" i="40"/>
  <c r="P17" i="40"/>
  <c r="O17" i="40"/>
  <c r="M17" i="40"/>
  <c r="L17" i="40"/>
  <c r="I17" i="40"/>
  <c r="H17" i="40"/>
  <c r="P16" i="40"/>
  <c r="O16" i="40"/>
  <c r="M16" i="40"/>
  <c r="L16" i="40"/>
  <c r="I16" i="40"/>
  <c r="H16" i="40"/>
  <c r="P15" i="40"/>
  <c r="O15" i="40"/>
  <c r="M15" i="40"/>
  <c r="L15" i="40"/>
  <c r="I15" i="40"/>
  <c r="H15" i="40"/>
  <c r="P14" i="40"/>
  <c r="O14" i="40"/>
  <c r="M14" i="40"/>
  <c r="L14" i="40"/>
  <c r="I14" i="40"/>
  <c r="H14" i="40"/>
  <c r="P13" i="40"/>
  <c r="O13" i="40"/>
  <c r="M13" i="40"/>
  <c r="L13" i="40"/>
  <c r="I13" i="40"/>
  <c r="H13" i="40"/>
  <c r="P12" i="40"/>
  <c r="O12" i="40"/>
  <c r="M12" i="40"/>
  <c r="L12" i="40"/>
  <c r="I12" i="40"/>
  <c r="H12" i="40"/>
  <c r="P11" i="40"/>
  <c r="O11" i="40"/>
  <c r="M11" i="40"/>
  <c r="L11" i="40"/>
  <c r="I11" i="40"/>
  <c r="H11" i="40"/>
  <c r="P10" i="40"/>
  <c r="O10" i="40"/>
  <c r="M10" i="40"/>
  <c r="L10" i="40"/>
  <c r="I10" i="40"/>
  <c r="H10" i="40"/>
  <c r="P9" i="40"/>
  <c r="O9" i="40"/>
  <c r="M9" i="40"/>
  <c r="L9" i="40"/>
  <c r="I9" i="40"/>
  <c r="H9" i="40"/>
  <c r="P8" i="40"/>
  <c r="O8" i="40"/>
  <c r="M8" i="40"/>
  <c r="L8" i="40"/>
  <c r="I8" i="40"/>
  <c r="H8" i="40"/>
  <c r="P7" i="40"/>
  <c r="O7" i="40"/>
  <c r="M7" i="40"/>
  <c r="L7" i="40"/>
  <c r="I7" i="40"/>
  <c r="H7" i="40"/>
  <c r="P6" i="40"/>
  <c r="O6" i="40"/>
  <c r="M6" i="40"/>
  <c r="L6" i="40"/>
  <c r="I6" i="40"/>
  <c r="H6" i="40"/>
  <c r="P5" i="40"/>
  <c r="O5" i="40"/>
  <c r="M5" i="40"/>
  <c r="L5" i="40"/>
  <c r="I5" i="40"/>
  <c r="H5" i="40"/>
  <c r="P4" i="40"/>
  <c r="O4" i="40"/>
  <c r="M4" i="40"/>
  <c r="L4" i="40"/>
  <c r="I4" i="40"/>
  <c r="H4" i="40"/>
  <c r="P3" i="40"/>
  <c r="O3" i="40"/>
  <c r="M3" i="40"/>
  <c r="L3" i="40"/>
  <c r="I3" i="40"/>
  <c r="H3" i="40"/>
  <c r="P2" i="40"/>
  <c r="O2" i="40"/>
  <c r="M2" i="40"/>
  <c r="L2" i="40"/>
  <c r="I2" i="40"/>
  <c r="H2" i="40"/>
  <c r="M4" i="39" l="1"/>
  <c r="M5" i="39"/>
  <c r="M12" i="39"/>
  <c r="M13" i="39"/>
  <c r="M20" i="39"/>
  <c r="M21" i="39"/>
  <c r="M28" i="39"/>
  <c r="M29" i="39"/>
  <c r="N33" i="39"/>
  <c r="M36" i="39"/>
  <c r="M37" i="39"/>
  <c r="M44" i="39"/>
  <c r="M45" i="39"/>
  <c r="M52" i="39"/>
  <c r="M53" i="39"/>
  <c r="M60" i="39"/>
  <c r="M61" i="39"/>
  <c r="N65" i="39"/>
  <c r="M68" i="39"/>
  <c r="M69" i="39"/>
  <c r="M76" i="39"/>
  <c r="M77" i="39"/>
  <c r="M80" i="39"/>
  <c r="M84" i="39"/>
  <c r="M85" i="39"/>
  <c r="M87" i="39"/>
  <c r="M2" i="39"/>
  <c r="J89" i="39"/>
  <c r="K87" i="39"/>
  <c r="N87" i="39" s="1"/>
  <c r="H87" i="39"/>
  <c r="G87" i="39"/>
  <c r="M86" i="39"/>
  <c r="K86" i="39"/>
  <c r="N86" i="39" s="1"/>
  <c r="H86" i="39"/>
  <c r="G86" i="39"/>
  <c r="K85" i="39"/>
  <c r="H85" i="39"/>
  <c r="G85" i="39"/>
  <c r="K84" i="39"/>
  <c r="N84" i="39" s="1"/>
  <c r="H84" i="39"/>
  <c r="G84" i="39"/>
  <c r="M83" i="39"/>
  <c r="K83" i="39"/>
  <c r="N83" i="39" s="1"/>
  <c r="H83" i="39"/>
  <c r="G83" i="39"/>
  <c r="M82" i="39"/>
  <c r="K82" i="39"/>
  <c r="N82" i="39" s="1"/>
  <c r="H82" i="39"/>
  <c r="G82" i="39"/>
  <c r="K81" i="39"/>
  <c r="N81" i="39" s="1"/>
  <c r="H81" i="39"/>
  <c r="G81" i="39"/>
  <c r="K80" i="39"/>
  <c r="H80" i="39"/>
  <c r="G80" i="39"/>
  <c r="M79" i="39"/>
  <c r="K79" i="39"/>
  <c r="N79" i="39" s="1"/>
  <c r="H79" i="39"/>
  <c r="G79" i="39"/>
  <c r="N78" i="39"/>
  <c r="M78" i="39"/>
  <c r="K78" i="39"/>
  <c r="H78" i="39"/>
  <c r="G78" i="39"/>
  <c r="K77" i="39"/>
  <c r="N77" i="39" s="1"/>
  <c r="H77" i="39"/>
  <c r="G77" i="39"/>
  <c r="K76" i="39"/>
  <c r="H76" i="39"/>
  <c r="G76" i="39"/>
  <c r="M75" i="39"/>
  <c r="K75" i="39"/>
  <c r="N75" i="39" s="1"/>
  <c r="H75" i="39"/>
  <c r="G75" i="39"/>
  <c r="N74" i="39"/>
  <c r="M74" i="39"/>
  <c r="K74" i="39"/>
  <c r="H74" i="39"/>
  <c r="G74" i="39"/>
  <c r="K73" i="39"/>
  <c r="N73" i="39" s="1"/>
  <c r="H73" i="39"/>
  <c r="G73" i="39"/>
  <c r="M72" i="39"/>
  <c r="K72" i="39"/>
  <c r="N72" i="39" s="1"/>
  <c r="H72" i="39"/>
  <c r="G72" i="39"/>
  <c r="M71" i="39"/>
  <c r="K71" i="39"/>
  <c r="N71" i="39" s="1"/>
  <c r="H71" i="39"/>
  <c r="G71" i="39"/>
  <c r="N70" i="39"/>
  <c r="M70" i="39"/>
  <c r="K70" i="39"/>
  <c r="H70" i="39"/>
  <c r="G70" i="39"/>
  <c r="K69" i="39"/>
  <c r="N69" i="39" s="1"/>
  <c r="H69" i="39"/>
  <c r="G69" i="39"/>
  <c r="K68" i="39"/>
  <c r="H68" i="39"/>
  <c r="G68" i="39"/>
  <c r="M67" i="39"/>
  <c r="K67" i="39"/>
  <c r="N67" i="39" s="1"/>
  <c r="H67" i="39"/>
  <c r="G67" i="39"/>
  <c r="N66" i="39"/>
  <c r="M66" i="39"/>
  <c r="K66" i="39"/>
  <c r="H66" i="39"/>
  <c r="G66" i="39"/>
  <c r="K65" i="39"/>
  <c r="H65" i="39"/>
  <c r="G65" i="39"/>
  <c r="M64" i="39"/>
  <c r="K64" i="39"/>
  <c r="N64" i="39" s="1"/>
  <c r="H64" i="39"/>
  <c r="G64" i="39"/>
  <c r="M63" i="39"/>
  <c r="K63" i="39"/>
  <c r="N63" i="39" s="1"/>
  <c r="H63" i="39"/>
  <c r="G63" i="39"/>
  <c r="N62" i="39"/>
  <c r="M62" i="39"/>
  <c r="K62" i="39"/>
  <c r="H62" i="39"/>
  <c r="G62" i="39"/>
  <c r="K61" i="39"/>
  <c r="N61" i="39" s="1"/>
  <c r="H61" i="39"/>
  <c r="G61" i="39"/>
  <c r="K60" i="39"/>
  <c r="H60" i="39"/>
  <c r="G60" i="39"/>
  <c r="M59" i="39"/>
  <c r="K59" i="39"/>
  <c r="N59" i="39" s="1"/>
  <c r="H59" i="39"/>
  <c r="G59" i="39"/>
  <c r="N58" i="39"/>
  <c r="M58" i="39"/>
  <c r="K58" i="39"/>
  <c r="H58" i="39"/>
  <c r="G58" i="39"/>
  <c r="K57" i="39"/>
  <c r="N57" i="39" s="1"/>
  <c r="H57" i="39"/>
  <c r="G57" i="39"/>
  <c r="M56" i="39"/>
  <c r="K56" i="39"/>
  <c r="N56" i="39" s="1"/>
  <c r="H56" i="39"/>
  <c r="G56" i="39"/>
  <c r="M55" i="39"/>
  <c r="K55" i="39"/>
  <c r="N55" i="39" s="1"/>
  <c r="H55" i="39"/>
  <c r="G55" i="39"/>
  <c r="N54" i="39"/>
  <c r="M54" i="39"/>
  <c r="K54" i="39"/>
  <c r="H54" i="39"/>
  <c r="G54" i="39"/>
  <c r="K53" i="39"/>
  <c r="N53" i="39" s="1"/>
  <c r="H53" i="39"/>
  <c r="G53" i="39"/>
  <c r="K52" i="39"/>
  <c r="H52" i="39"/>
  <c r="G52" i="39"/>
  <c r="M51" i="39"/>
  <c r="K51" i="39"/>
  <c r="N51" i="39" s="1"/>
  <c r="H51" i="39"/>
  <c r="G51" i="39"/>
  <c r="N50" i="39"/>
  <c r="M50" i="39"/>
  <c r="K50" i="39"/>
  <c r="H50" i="39"/>
  <c r="G50" i="39"/>
  <c r="K49" i="39"/>
  <c r="N49" i="39" s="1"/>
  <c r="H49" i="39"/>
  <c r="G49" i="39"/>
  <c r="M48" i="39"/>
  <c r="K48" i="39"/>
  <c r="N48" i="39" s="1"/>
  <c r="H48" i="39"/>
  <c r="G48" i="39"/>
  <c r="M47" i="39"/>
  <c r="K47" i="39"/>
  <c r="N47" i="39" s="1"/>
  <c r="H47" i="39"/>
  <c r="G47" i="39"/>
  <c r="N46" i="39"/>
  <c r="M46" i="39"/>
  <c r="K46" i="39"/>
  <c r="H46" i="39"/>
  <c r="G46" i="39"/>
  <c r="K45" i="39"/>
  <c r="N45" i="39" s="1"/>
  <c r="H45" i="39"/>
  <c r="G45" i="39"/>
  <c r="K44" i="39"/>
  <c r="H44" i="39"/>
  <c r="G44" i="39"/>
  <c r="M43" i="39"/>
  <c r="K43" i="39"/>
  <c r="N43" i="39" s="1"/>
  <c r="H43" i="39"/>
  <c r="G43" i="39"/>
  <c r="N42" i="39"/>
  <c r="M42" i="39"/>
  <c r="K42" i="39"/>
  <c r="H42" i="39"/>
  <c r="G42" i="39"/>
  <c r="K41" i="39"/>
  <c r="N41" i="39" s="1"/>
  <c r="H41" i="39"/>
  <c r="G41" i="39"/>
  <c r="M40" i="39"/>
  <c r="K40" i="39"/>
  <c r="N40" i="39" s="1"/>
  <c r="H40" i="39"/>
  <c r="G40" i="39"/>
  <c r="M39" i="39"/>
  <c r="K39" i="39"/>
  <c r="N39" i="39" s="1"/>
  <c r="H39" i="39"/>
  <c r="G39" i="39"/>
  <c r="N38" i="39"/>
  <c r="M38" i="39"/>
  <c r="K38" i="39"/>
  <c r="H38" i="39"/>
  <c r="G38" i="39"/>
  <c r="K37" i="39"/>
  <c r="N37" i="39" s="1"/>
  <c r="H37" i="39"/>
  <c r="G37" i="39"/>
  <c r="K36" i="39"/>
  <c r="H36" i="39"/>
  <c r="G36" i="39"/>
  <c r="M35" i="39"/>
  <c r="K35" i="39"/>
  <c r="N35" i="39" s="1"/>
  <c r="H35" i="39"/>
  <c r="G35" i="39"/>
  <c r="N34" i="39"/>
  <c r="M34" i="39"/>
  <c r="K34" i="39"/>
  <c r="H34" i="39"/>
  <c r="G34" i="39"/>
  <c r="K33" i="39"/>
  <c r="H33" i="39"/>
  <c r="G33" i="39"/>
  <c r="M32" i="39"/>
  <c r="K32" i="39"/>
  <c r="N32" i="39" s="1"/>
  <c r="H32" i="39"/>
  <c r="G32" i="39"/>
  <c r="M31" i="39"/>
  <c r="K31" i="39"/>
  <c r="N31" i="39" s="1"/>
  <c r="H31" i="39"/>
  <c r="G31" i="39"/>
  <c r="N30" i="39"/>
  <c r="M30" i="39"/>
  <c r="K30" i="39"/>
  <c r="H30" i="39"/>
  <c r="G30" i="39"/>
  <c r="K29" i="39"/>
  <c r="N29" i="39" s="1"/>
  <c r="H29" i="39"/>
  <c r="G29" i="39"/>
  <c r="K28" i="39"/>
  <c r="H28" i="39"/>
  <c r="G28" i="39"/>
  <c r="M27" i="39"/>
  <c r="K27" i="39"/>
  <c r="N27" i="39" s="1"/>
  <c r="H27" i="39"/>
  <c r="G27" i="39"/>
  <c r="N26" i="39"/>
  <c r="M26" i="39"/>
  <c r="K26" i="39"/>
  <c r="H26" i="39"/>
  <c r="G26" i="39"/>
  <c r="K25" i="39"/>
  <c r="N25" i="39" s="1"/>
  <c r="H25" i="39"/>
  <c r="G25" i="39"/>
  <c r="M24" i="39"/>
  <c r="K24" i="39"/>
  <c r="N24" i="39" s="1"/>
  <c r="H24" i="39"/>
  <c r="G24" i="39"/>
  <c r="M23" i="39"/>
  <c r="K23" i="39"/>
  <c r="N23" i="39" s="1"/>
  <c r="H23" i="39"/>
  <c r="G23" i="39"/>
  <c r="N22" i="39"/>
  <c r="M22" i="39"/>
  <c r="K22" i="39"/>
  <c r="H22" i="39"/>
  <c r="G22" i="39"/>
  <c r="K21" i="39"/>
  <c r="N21" i="39" s="1"/>
  <c r="H21" i="39"/>
  <c r="G21" i="39"/>
  <c r="K20" i="39"/>
  <c r="H20" i="39"/>
  <c r="G20" i="39"/>
  <c r="M19" i="39"/>
  <c r="K19" i="39"/>
  <c r="N19" i="39" s="1"/>
  <c r="H19" i="39"/>
  <c r="G19" i="39"/>
  <c r="N18" i="39"/>
  <c r="M18" i="39"/>
  <c r="K18" i="39"/>
  <c r="H18" i="39"/>
  <c r="G18" i="39"/>
  <c r="K17" i="39"/>
  <c r="N17" i="39" s="1"/>
  <c r="H17" i="39"/>
  <c r="G17" i="39"/>
  <c r="M16" i="39"/>
  <c r="K16" i="39"/>
  <c r="N16" i="39" s="1"/>
  <c r="H16" i="39"/>
  <c r="G16" i="39"/>
  <c r="M15" i="39"/>
  <c r="K15" i="39"/>
  <c r="N15" i="39" s="1"/>
  <c r="H15" i="39"/>
  <c r="G15" i="39"/>
  <c r="N14" i="39"/>
  <c r="M14" i="39"/>
  <c r="K14" i="39"/>
  <c r="H14" i="39"/>
  <c r="G14" i="39"/>
  <c r="K13" i="39"/>
  <c r="N13" i="39" s="1"/>
  <c r="H13" i="39"/>
  <c r="G13" i="39"/>
  <c r="K12" i="39"/>
  <c r="H12" i="39"/>
  <c r="G12" i="39"/>
  <c r="M11" i="39"/>
  <c r="K11" i="39"/>
  <c r="N11" i="39" s="1"/>
  <c r="H11" i="39"/>
  <c r="G11" i="39"/>
  <c r="N10" i="39"/>
  <c r="M10" i="39"/>
  <c r="K10" i="39"/>
  <c r="H10" i="39"/>
  <c r="G10" i="39"/>
  <c r="K9" i="39"/>
  <c r="N9" i="39" s="1"/>
  <c r="H9" i="39"/>
  <c r="G9" i="39"/>
  <c r="M8" i="39"/>
  <c r="K8" i="39"/>
  <c r="N8" i="39" s="1"/>
  <c r="H8" i="39"/>
  <c r="G8" i="39"/>
  <c r="M7" i="39"/>
  <c r="K7" i="39"/>
  <c r="N7" i="39" s="1"/>
  <c r="H7" i="39"/>
  <c r="G7" i="39"/>
  <c r="N6" i="39"/>
  <c r="M6" i="39"/>
  <c r="K6" i="39"/>
  <c r="H6" i="39"/>
  <c r="G6" i="39"/>
  <c r="K5" i="39"/>
  <c r="N5" i="39" s="1"/>
  <c r="H5" i="39"/>
  <c r="G5" i="39"/>
  <c r="K4" i="39"/>
  <c r="H4" i="39"/>
  <c r="G4" i="39"/>
  <c r="M3" i="39"/>
  <c r="K3" i="39"/>
  <c r="N3" i="39" s="1"/>
  <c r="H3" i="39"/>
  <c r="G3" i="39"/>
  <c r="K2" i="39"/>
  <c r="H2" i="39"/>
  <c r="G2" i="39"/>
  <c r="P53" i="36"/>
  <c r="Q55" i="36"/>
  <c r="P56" i="36"/>
  <c r="Q57" i="36"/>
  <c r="Q59" i="36"/>
  <c r="P60" i="36"/>
  <c r="Q61" i="36"/>
  <c r="Q64" i="36"/>
  <c r="Q65" i="36"/>
  <c r="Q68" i="36"/>
  <c r="P69" i="36"/>
  <c r="Q71" i="36"/>
  <c r="P72" i="36"/>
  <c r="Q73" i="36"/>
  <c r="Q75" i="36"/>
  <c r="P76" i="36"/>
  <c r="Q77" i="36"/>
  <c r="Q80" i="36"/>
  <c r="Q81" i="36"/>
  <c r="Q84" i="36"/>
  <c r="P85" i="36"/>
  <c r="Q87" i="36"/>
  <c r="Q52" i="36"/>
  <c r="N3" i="36"/>
  <c r="M7" i="36"/>
  <c r="N10" i="36"/>
  <c r="M11" i="36"/>
  <c r="N14" i="36"/>
  <c r="M15" i="36"/>
  <c r="M18" i="36"/>
  <c r="N19" i="36"/>
  <c r="M21" i="36"/>
  <c r="M23" i="36"/>
  <c r="N26" i="36"/>
  <c r="M27" i="36"/>
  <c r="M29" i="36"/>
  <c r="N30" i="36"/>
  <c r="M31" i="36"/>
  <c r="M34" i="36"/>
  <c r="M35" i="36"/>
  <c r="M39" i="36"/>
  <c r="N42" i="36"/>
  <c r="M43" i="36"/>
  <c r="N46" i="36"/>
  <c r="M47" i="36"/>
  <c r="M50" i="36"/>
  <c r="N51" i="36"/>
  <c r="M55" i="36"/>
  <c r="M57" i="36"/>
  <c r="N58" i="36"/>
  <c r="M59" i="36"/>
  <c r="N62" i="36"/>
  <c r="M63" i="36"/>
  <c r="M65" i="36"/>
  <c r="M66" i="36"/>
  <c r="N67" i="36"/>
  <c r="M71" i="36"/>
  <c r="N74" i="36"/>
  <c r="M75" i="36"/>
  <c r="N78" i="36"/>
  <c r="M79" i="36"/>
  <c r="M82" i="36"/>
  <c r="N83" i="36"/>
  <c r="M85" i="36"/>
  <c r="M87" i="36"/>
  <c r="N4" i="36"/>
  <c r="M5" i="36"/>
  <c r="M8" i="36"/>
  <c r="M9" i="36"/>
  <c r="N12" i="36"/>
  <c r="M13" i="36"/>
  <c r="N16" i="36"/>
  <c r="M17" i="36"/>
  <c r="N20" i="36"/>
  <c r="N24" i="36"/>
  <c r="M25" i="36"/>
  <c r="N28" i="36"/>
  <c r="N32" i="36"/>
  <c r="M33" i="36"/>
  <c r="N35" i="36"/>
  <c r="N36" i="36"/>
  <c r="M37" i="36"/>
  <c r="N40" i="36"/>
  <c r="M41" i="36"/>
  <c r="N44" i="36"/>
  <c r="M45" i="36"/>
  <c r="N48" i="36"/>
  <c r="M49" i="36"/>
  <c r="N52" i="36"/>
  <c r="M53" i="36"/>
  <c r="N56" i="36"/>
  <c r="N60" i="36"/>
  <c r="M61" i="36"/>
  <c r="N64" i="36"/>
  <c r="N68" i="36"/>
  <c r="M69" i="36"/>
  <c r="N72" i="36"/>
  <c r="M73" i="36"/>
  <c r="N76" i="36"/>
  <c r="M77" i="36"/>
  <c r="N80" i="36"/>
  <c r="M81" i="36"/>
  <c r="N84" i="36"/>
  <c r="M2" i="36"/>
  <c r="M6" i="36"/>
  <c r="M14" i="36"/>
  <c r="M22" i="36"/>
  <c r="M30" i="36"/>
  <c r="M38" i="36"/>
  <c r="M46" i="36"/>
  <c r="M54" i="36"/>
  <c r="M62" i="36"/>
  <c r="M70" i="36"/>
  <c r="M78" i="36"/>
  <c r="M86" i="36"/>
  <c r="J89" i="36"/>
  <c r="P87" i="36"/>
  <c r="K87" i="36"/>
  <c r="H87" i="36"/>
  <c r="G87" i="36"/>
  <c r="Q86" i="36"/>
  <c r="P86" i="36"/>
  <c r="N86" i="36"/>
  <c r="K86" i="36"/>
  <c r="H86" i="36"/>
  <c r="G86" i="36"/>
  <c r="Q85" i="36"/>
  <c r="K85" i="36"/>
  <c r="H85" i="36"/>
  <c r="G85" i="36"/>
  <c r="K84" i="36"/>
  <c r="H84" i="36"/>
  <c r="G84" i="36"/>
  <c r="Q83" i="36"/>
  <c r="P83" i="36"/>
  <c r="K83" i="36"/>
  <c r="H83" i="36"/>
  <c r="G83" i="36"/>
  <c r="Q82" i="36"/>
  <c r="P82" i="36"/>
  <c r="N82" i="36"/>
  <c r="K82" i="36"/>
  <c r="H82" i="36"/>
  <c r="G82" i="36"/>
  <c r="K81" i="36"/>
  <c r="H81" i="36"/>
  <c r="G81" i="36"/>
  <c r="P80" i="36"/>
  <c r="K80" i="36"/>
  <c r="H80" i="36"/>
  <c r="G80" i="36"/>
  <c r="Q79" i="36"/>
  <c r="P79" i="36"/>
  <c r="N79" i="36"/>
  <c r="K79" i="36"/>
  <c r="H79" i="36"/>
  <c r="G79" i="36"/>
  <c r="Q78" i="36"/>
  <c r="P78" i="36"/>
  <c r="K78" i="36"/>
  <c r="H78" i="36"/>
  <c r="G78" i="36"/>
  <c r="N77" i="36"/>
  <c r="K77" i="36"/>
  <c r="H77" i="36"/>
  <c r="G77" i="36"/>
  <c r="Q76" i="36"/>
  <c r="K76" i="36"/>
  <c r="H76" i="36"/>
  <c r="G76" i="36"/>
  <c r="P75" i="36"/>
  <c r="K75" i="36"/>
  <c r="H75" i="36"/>
  <c r="G75" i="36"/>
  <c r="Q74" i="36"/>
  <c r="P74" i="36"/>
  <c r="K74" i="36"/>
  <c r="H74" i="36"/>
  <c r="G74" i="36"/>
  <c r="P73" i="36"/>
  <c r="K73" i="36"/>
  <c r="H73" i="36"/>
  <c r="G73" i="36"/>
  <c r="Q72" i="36"/>
  <c r="K72" i="36"/>
  <c r="H72" i="36"/>
  <c r="G72" i="36"/>
  <c r="P71" i="36"/>
  <c r="K71" i="36"/>
  <c r="H71" i="36"/>
  <c r="G71" i="36"/>
  <c r="Q70" i="36"/>
  <c r="P70" i="36"/>
  <c r="N70" i="36"/>
  <c r="K70" i="36"/>
  <c r="H70" i="36"/>
  <c r="G70" i="36"/>
  <c r="Q69" i="36"/>
  <c r="K69" i="36"/>
  <c r="H69" i="36"/>
  <c r="G69" i="36"/>
  <c r="K68" i="36"/>
  <c r="H68" i="36"/>
  <c r="G68" i="36"/>
  <c r="Q67" i="36"/>
  <c r="P67" i="36"/>
  <c r="K67" i="36"/>
  <c r="H67" i="36"/>
  <c r="G67" i="36"/>
  <c r="Q66" i="36"/>
  <c r="P66" i="36"/>
  <c r="N66" i="36"/>
  <c r="K66" i="36"/>
  <c r="H66" i="36"/>
  <c r="G66" i="36"/>
  <c r="K65" i="36"/>
  <c r="H65" i="36"/>
  <c r="G65" i="36"/>
  <c r="P64" i="36"/>
  <c r="K64" i="36"/>
  <c r="H64" i="36"/>
  <c r="G64" i="36"/>
  <c r="Q63" i="36"/>
  <c r="P63" i="36"/>
  <c r="N63" i="36"/>
  <c r="K63" i="36"/>
  <c r="H63" i="36"/>
  <c r="G63" i="36"/>
  <c r="Q62" i="36"/>
  <c r="P62" i="36"/>
  <c r="K62" i="36"/>
  <c r="H62" i="36"/>
  <c r="G62" i="36"/>
  <c r="N61" i="36"/>
  <c r="K61" i="36"/>
  <c r="H61" i="36"/>
  <c r="G61" i="36"/>
  <c r="Q60" i="36"/>
  <c r="K60" i="36"/>
  <c r="H60" i="36"/>
  <c r="G60" i="36"/>
  <c r="P59" i="36"/>
  <c r="K59" i="36"/>
  <c r="H59" i="36"/>
  <c r="G59" i="36"/>
  <c r="Q58" i="36"/>
  <c r="P58" i="36"/>
  <c r="K58" i="36"/>
  <c r="H58" i="36"/>
  <c r="G58" i="36"/>
  <c r="P57" i="36"/>
  <c r="K57" i="36"/>
  <c r="H57" i="36"/>
  <c r="G57" i="36"/>
  <c r="Q56" i="36"/>
  <c r="K56" i="36"/>
  <c r="H56" i="36"/>
  <c r="G56" i="36"/>
  <c r="P55" i="36"/>
  <c r="K55" i="36"/>
  <c r="H55" i="36"/>
  <c r="G55" i="36"/>
  <c r="Q54" i="36"/>
  <c r="P54" i="36"/>
  <c r="N54" i="36"/>
  <c r="K54" i="36"/>
  <c r="H54" i="36"/>
  <c r="G54" i="36"/>
  <c r="Q53" i="36"/>
  <c r="K53" i="36"/>
  <c r="H53" i="36"/>
  <c r="G53" i="36"/>
  <c r="P52" i="36"/>
  <c r="K52" i="36"/>
  <c r="H52" i="36"/>
  <c r="G52" i="36"/>
  <c r="Q51" i="36"/>
  <c r="P51" i="36"/>
  <c r="K51" i="36"/>
  <c r="H51" i="36"/>
  <c r="G51" i="36"/>
  <c r="Q50" i="36"/>
  <c r="P50" i="36"/>
  <c r="N50" i="36"/>
  <c r="K50" i="36"/>
  <c r="H50" i="36"/>
  <c r="G50" i="36"/>
  <c r="Q49" i="36"/>
  <c r="P49" i="36"/>
  <c r="K49" i="36"/>
  <c r="H49" i="36"/>
  <c r="G49" i="36"/>
  <c r="Q48" i="36"/>
  <c r="P48" i="36"/>
  <c r="K48" i="36"/>
  <c r="H48" i="36"/>
  <c r="G48" i="36"/>
  <c r="Q47" i="36"/>
  <c r="P47" i="36"/>
  <c r="N47" i="36"/>
  <c r="K47" i="36"/>
  <c r="H47" i="36"/>
  <c r="G47" i="36"/>
  <c r="Q46" i="36"/>
  <c r="P46" i="36"/>
  <c r="K46" i="36"/>
  <c r="H46" i="36"/>
  <c r="G46" i="36"/>
  <c r="Q45" i="36"/>
  <c r="P45" i="36"/>
  <c r="N45" i="36"/>
  <c r="K45" i="36"/>
  <c r="H45" i="36"/>
  <c r="G45" i="36"/>
  <c r="Q44" i="36"/>
  <c r="P44" i="36"/>
  <c r="K44" i="36"/>
  <c r="H44" i="36"/>
  <c r="G44" i="36"/>
  <c r="Q43" i="36"/>
  <c r="P43" i="36"/>
  <c r="K43" i="36"/>
  <c r="H43" i="36"/>
  <c r="G43" i="36"/>
  <c r="Q42" i="36"/>
  <c r="P42" i="36"/>
  <c r="K42" i="36"/>
  <c r="H42" i="36"/>
  <c r="G42" i="36"/>
  <c r="Q41" i="36"/>
  <c r="P41" i="36"/>
  <c r="K41" i="36"/>
  <c r="H41" i="36"/>
  <c r="G41" i="36"/>
  <c r="Q40" i="36"/>
  <c r="P40" i="36"/>
  <c r="K40" i="36"/>
  <c r="H40" i="36"/>
  <c r="G40" i="36"/>
  <c r="Q39" i="36"/>
  <c r="P39" i="36"/>
  <c r="K39" i="36"/>
  <c r="H39" i="36"/>
  <c r="G39" i="36"/>
  <c r="Q38" i="36"/>
  <c r="P38" i="36"/>
  <c r="N38" i="36"/>
  <c r="K38" i="36"/>
  <c r="H38" i="36"/>
  <c r="G38" i="36"/>
  <c r="Q37" i="36"/>
  <c r="P37" i="36"/>
  <c r="K37" i="36"/>
  <c r="H37" i="36"/>
  <c r="G37" i="36"/>
  <c r="Q36" i="36"/>
  <c r="P36" i="36"/>
  <c r="K36" i="36"/>
  <c r="H36" i="36"/>
  <c r="G36" i="36"/>
  <c r="Q35" i="36"/>
  <c r="P35" i="36"/>
  <c r="K35" i="36"/>
  <c r="H35" i="36"/>
  <c r="G35" i="36"/>
  <c r="Q34" i="36"/>
  <c r="P34" i="36"/>
  <c r="N34" i="36"/>
  <c r="K34" i="36"/>
  <c r="H34" i="36"/>
  <c r="G34" i="36"/>
  <c r="Q33" i="36"/>
  <c r="P33" i="36"/>
  <c r="K33" i="36"/>
  <c r="H33" i="36"/>
  <c r="G33" i="36"/>
  <c r="Q32" i="36"/>
  <c r="P32" i="36"/>
  <c r="K32" i="36"/>
  <c r="H32" i="36"/>
  <c r="G32" i="36"/>
  <c r="Q31" i="36"/>
  <c r="P31" i="36"/>
  <c r="N31" i="36"/>
  <c r="K31" i="36"/>
  <c r="H31" i="36"/>
  <c r="G31" i="36"/>
  <c r="Q30" i="36"/>
  <c r="P30" i="36"/>
  <c r="K30" i="36"/>
  <c r="H30" i="36"/>
  <c r="G30" i="36"/>
  <c r="Q29" i="36"/>
  <c r="P29" i="36"/>
  <c r="N29" i="36"/>
  <c r="K29" i="36"/>
  <c r="H29" i="36"/>
  <c r="G29" i="36"/>
  <c r="Q28" i="36"/>
  <c r="P28" i="36"/>
  <c r="K28" i="36"/>
  <c r="H28" i="36"/>
  <c r="G28" i="36"/>
  <c r="Q27" i="36"/>
  <c r="P27" i="36"/>
  <c r="K27" i="36"/>
  <c r="H27" i="36"/>
  <c r="G27" i="36"/>
  <c r="Q26" i="36"/>
  <c r="P26" i="36"/>
  <c r="K26" i="36"/>
  <c r="H26" i="36"/>
  <c r="G26" i="36"/>
  <c r="Q25" i="36"/>
  <c r="P25" i="36"/>
  <c r="K25" i="36"/>
  <c r="H25" i="36"/>
  <c r="G25" i="36"/>
  <c r="Q24" i="36"/>
  <c r="P24" i="36"/>
  <c r="K24" i="36"/>
  <c r="H24" i="36"/>
  <c r="G24" i="36"/>
  <c r="Q23" i="36"/>
  <c r="P23" i="36"/>
  <c r="K23" i="36"/>
  <c r="H23" i="36"/>
  <c r="G23" i="36"/>
  <c r="Q22" i="36"/>
  <c r="P22" i="36"/>
  <c r="N22" i="36"/>
  <c r="K22" i="36"/>
  <c r="H22" i="36"/>
  <c r="G22" i="36"/>
  <c r="Q21" i="36"/>
  <c r="P21" i="36"/>
  <c r="K21" i="36"/>
  <c r="H21" i="36"/>
  <c r="G21" i="36"/>
  <c r="Q20" i="36"/>
  <c r="P20" i="36"/>
  <c r="K20" i="36"/>
  <c r="H20" i="36"/>
  <c r="G20" i="36"/>
  <c r="Q19" i="36"/>
  <c r="P19" i="36"/>
  <c r="K19" i="36"/>
  <c r="H19" i="36"/>
  <c r="G19" i="36"/>
  <c r="Q18" i="36"/>
  <c r="P18" i="36"/>
  <c r="N18" i="36"/>
  <c r="K18" i="36"/>
  <c r="H18" i="36"/>
  <c r="G18" i="36"/>
  <c r="Q17" i="36"/>
  <c r="P17" i="36"/>
  <c r="K17" i="36"/>
  <c r="H17" i="36"/>
  <c r="G17" i="36"/>
  <c r="Q16" i="36"/>
  <c r="P16" i="36"/>
  <c r="K16" i="36"/>
  <c r="H16" i="36"/>
  <c r="G16" i="36"/>
  <c r="Q15" i="36"/>
  <c r="P15" i="36"/>
  <c r="N15" i="36"/>
  <c r="K15" i="36"/>
  <c r="H15" i="36"/>
  <c r="G15" i="36"/>
  <c r="Q14" i="36"/>
  <c r="P14" i="36"/>
  <c r="K14" i="36"/>
  <c r="H14" i="36"/>
  <c r="G14" i="36"/>
  <c r="Q13" i="36"/>
  <c r="P13" i="36"/>
  <c r="N13" i="36"/>
  <c r="K13" i="36"/>
  <c r="H13" i="36"/>
  <c r="G13" i="36"/>
  <c r="Q12" i="36"/>
  <c r="P12" i="36"/>
  <c r="K12" i="36"/>
  <c r="H12" i="36"/>
  <c r="G12" i="36"/>
  <c r="Q11" i="36"/>
  <c r="P11" i="36"/>
  <c r="K11" i="36"/>
  <c r="H11" i="36"/>
  <c r="G11" i="36"/>
  <c r="Q10" i="36"/>
  <c r="P10" i="36"/>
  <c r="K10" i="36"/>
  <c r="H10" i="36"/>
  <c r="G10" i="36"/>
  <c r="Q9" i="36"/>
  <c r="P9" i="36"/>
  <c r="K9" i="36"/>
  <c r="H9" i="36"/>
  <c r="G9" i="36"/>
  <c r="Q8" i="36"/>
  <c r="P8" i="36"/>
  <c r="K8" i="36"/>
  <c r="H8" i="36"/>
  <c r="G8" i="36"/>
  <c r="Q7" i="36"/>
  <c r="P7" i="36"/>
  <c r="K7" i="36"/>
  <c r="H7" i="36"/>
  <c r="G7" i="36"/>
  <c r="Q6" i="36"/>
  <c r="P6" i="36"/>
  <c r="N6" i="36"/>
  <c r="K6" i="36"/>
  <c r="H6" i="36"/>
  <c r="G6" i="36"/>
  <c r="Q5" i="36"/>
  <c r="P5" i="36"/>
  <c r="K5" i="36"/>
  <c r="H5" i="36"/>
  <c r="G5" i="36"/>
  <c r="Q4" i="36"/>
  <c r="P4" i="36"/>
  <c r="K4" i="36"/>
  <c r="H4" i="36"/>
  <c r="G4" i="36"/>
  <c r="Q3" i="36"/>
  <c r="P3" i="36"/>
  <c r="K3" i="36"/>
  <c r="H3" i="36"/>
  <c r="G3" i="36"/>
  <c r="Q2" i="36"/>
  <c r="P2" i="36"/>
  <c r="K2" i="36"/>
  <c r="H2" i="36"/>
  <c r="G2" i="36"/>
  <c r="J89" i="34"/>
  <c r="F89" i="34"/>
  <c r="N66" i="33"/>
  <c r="M32" i="33"/>
  <c r="M41" i="33"/>
  <c r="J89" i="33"/>
  <c r="K87" i="33"/>
  <c r="H87" i="33"/>
  <c r="M87" i="33" s="1"/>
  <c r="G87" i="33"/>
  <c r="K86" i="33"/>
  <c r="H86" i="33"/>
  <c r="G86" i="33"/>
  <c r="K85" i="33"/>
  <c r="H85" i="33"/>
  <c r="G85" i="33"/>
  <c r="K84" i="33"/>
  <c r="N84" i="33" s="1"/>
  <c r="H84" i="33"/>
  <c r="G84" i="33"/>
  <c r="K83" i="33"/>
  <c r="H83" i="33"/>
  <c r="M83" i="33" s="1"/>
  <c r="G83" i="33"/>
  <c r="K82" i="33"/>
  <c r="H82" i="33"/>
  <c r="G82" i="33"/>
  <c r="K81" i="33"/>
  <c r="H81" i="33"/>
  <c r="G81" i="33"/>
  <c r="K80" i="33"/>
  <c r="N80" i="33" s="1"/>
  <c r="H80" i="33"/>
  <c r="G80" i="33"/>
  <c r="K79" i="33"/>
  <c r="H79" i="33"/>
  <c r="M79" i="33" s="1"/>
  <c r="G79" i="33"/>
  <c r="K78" i="33"/>
  <c r="H78" i="33"/>
  <c r="G78" i="33"/>
  <c r="K77" i="33"/>
  <c r="H77" i="33"/>
  <c r="G77" i="33"/>
  <c r="N76" i="33"/>
  <c r="K76" i="33"/>
  <c r="H76" i="33"/>
  <c r="M76" i="33" s="1"/>
  <c r="G76" i="33"/>
  <c r="K75" i="33"/>
  <c r="H75" i="33"/>
  <c r="M75" i="33" s="1"/>
  <c r="G75" i="33"/>
  <c r="K74" i="33"/>
  <c r="H74" i="33"/>
  <c r="G74" i="33"/>
  <c r="K73" i="33"/>
  <c r="H73" i="33"/>
  <c r="G73" i="33"/>
  <c r="M72" i="33"/>
  <c r="K72" i="33"/>
  <c r="N72" i="33" s="1"/>
  <c r="H72" i="33"/>
  <c r="G72" i="33"/>
  <c r="M71" i="33"/>
  <c r="K71" i="33"/>
  <c r="H71" i="33"/>
  <c r="G71" i="33"/>
  <c r="K70" i="33"/>
  <c r="N70" i="33" s="1"/>
  <c r="H70" i="33"/>
  <c r="G70" i="33"/>
  <c r="K69" i="33"/>
  <c r="H69" i="33"/>
  <c r="G69" i="33"/>
  <c r="M68" i="33"/>
  <c r="K68" i="33"/>
  <c r="N68" i="33" s="1"/>
  <c r="H68" i="33"/>
  <c r="G68" i="33"/>
  <c r="M67" i="33"/>
  <c r="K67" i="33"/>
  <c r="H67" i="33"/>
  <c r="G67" i="33"/>
  <c r="K66" i="33"/>
  <c r="H66" i="33"/>
  <c r="G66" i="33"/>
  <c r="K65" i="33"/>
  <c r="H65" i="33"/>
  <c r="G65" i="33"/>
  <c r="M64" i="33"/>
  <c r="K64" i="33"/>
  <c r="N64" i="33" s="1"/>
  <c r="H64" i="33"/>
  <c r="G64" i="33"/>
  <c r="M63" i="33"/>
  <c r="K63" i="33"/>
  <c r="H63" i="33"/>
  <c r="G63" i="33"/>
  <c r="K62" i="33"/>
  <c r="H62" i="33"/>
  <c r="G62" i="33"/>
  <c r="K61" i="33"/>
  <c r="H61" i="33"/>
  <c r="G61" i="33"/>
  <c r="M60" i="33"/>
  <c r="K60" i="33"/>
  <c r="H60" i="33"/>
  <c r="G60" i="33"/>
  <c r="M59" i="33"/>
  <c r="K59" i="33"/>
  <c r="H59" i="33"/>
  <c r="G59" i="33"/>
  <c r="K58" i="33"/>
  <c r="H58" i="33"/>
  <c r="G58" i="33"/>
  <c r="K57" i="33"/>
  <c r="H57" i="33"/>
  <c r="G57" i="33"/>
  <c r="K56" i="33"/>
  <c r="N56" i="33" s="1"/>
  <c r="H56" i="33"/>
  <c r="G56" i="33"/>
  <c r="K55" i="33"/>
  <c r="H55" i="33"/>
  <c r="M55" i="33" s="1"/>
  <c r="G55" i="33"/>
  <c r="K54" i="33"/>
  <c r="H54" i="33"/>
  <c r="G54" i="33"/>
  <c r="K53" i="33"/>
  <c r="H53" i="33"/>
  <c r="G53" i="33"/>
  <c r="K52" i="33"/>
  <c r="N52" i="33" s="1"/>
  <c r="H52" i="33"/>
  <c r="G52" i="33"/>
  <c r="K51" i="33"/>
  <c r="H51" i="33"/>
  <c r="M51" i="33" s="1"/>
  <c r="G51" i="33"/>
  <c r="K50" i="33"/>
  <c r="H50" i="33"/>
  <c r="G50" i="33"/>
  <c r="K49" i="33"/>
  <c r="H49" i="33"/>
  <c r="G49" i="33"/>
  <c r="K48" i="33"/>
  <c r="N48" i="33" s="1"/>
  <c r="H48" i="33"/>
  <c r="G48" i="33"/>
  <c r="K47" i="33"/>
  <c r="H47" i="33"/>
  <c r="M47" i="33" s="1"/>
  <c r="G47" i="33"/>
  <c r="K46" i="33"/>
  <c r="H46" i="33"/>
  <c r="G46" i="33"/>
  <c r="K45" i="33"/>
  <c r="H45" i="33"/>
  <c r="G45" i="33"/>
  <c r="K44" i="33"/>
  <c r="N44" i="33" s="1"/>
  <c r="H44" i="33"/>
  <c r="G44" i="33"/>
  <c r="K43" i="33"/>
  <c r="H43" i="33"/>
  <c r="M43" i="33" s="1"/>
  <c r="G43" i="33"/>
  <c r="K42" i="33"/>
  <c r="H42" i="33"/>
  <c r="G42" i="33"/>
  <c r="K41" i="33"/>
  <c r="H41" i="33"/>
  <c r="G41" i="33"/>
  <c r="K40" i="33"/>
  <c r="H40" i="33"/>
  <c r="M40" i="33" s="1"/>
  <c r="G40" i="33"/>
  <c r="K39" i="33"/>
  <c r="H39" i="33"/>
  <c r="M39" i="33" s="1"/>
  <c r="G39" i="33"/>
  <c r="K38" i="33"/>
  <c r="H38" i="33"/>
  <c r="G38" i="33"/>
  <c r="K37" i="33"/>
  <c r="H37" i="33"/>
  <c r="M37" i="33" s="1"/>
  <c r="G37" i="33"/>
  <c r="K36" i="33"/>
  <c r="H36" i="33"/>
  <c r="M36" i="33" s="1"/>
  <c r="G36" i="33"/>
  <c r="K35" i="33"/>
  <c r="H35" i="33"/>
  <c r="M35" i="33" s="1"/>
  <c r="G35" i="33"/>
  <c r="K34" i="33"/>
  <c r="H34" i="33"/>
  <c r="G34" i="33"/>
  <c r="K33" i="33"/>
  <c r="H33" i="33"/>
  <c r="M33" i="33" s="1"/>
  <c r="G33" i="33"/>
  <c r="K32" i="33"/>
  <c r="H32" i="33"/>
  <c r="G32" i="33"/>
  <c r="K31" i="33"/>
  <c r="H31" i="33"/>
  <c r="M31" i="33" s="1"/>
  <c r="G31" i="33"/>
  <c r="M30" i="33"/>
  <c r="K30" i="33"/>
  <c r="H30" i="33"/>
  <c r="G30" i="33"/>
  <c r="K29" i="33"/>
  <c r="H29" i="33"/>
  <c r="G29" i="33"/>
  <c r="M28" i="33"/>
  <c r="K28" i="33"/>
  <c r="N28" i="33" s="1"/>
  <c r="H28" i="33"/>
  <c r="G28" i="33"/>
  <c r="K27" i="33"/>
  <c r="H27" i="33"/>
  <c r="G27" i="33"/>
  <c r="K26" i="33"/>
  <c r="H26" i="33"/>
  <c r="G26" i="33"/>
  <c r="K25" i="33"/>
  <c r="H25" i="33"/>
  <c r="G25" i="33"/>
  <c r="K24" i="33"/>
  <c r="N24" i="33" s="1"/>
  <c r="H24" i="33"/>
  <c r="G24" i="33"/>
  <c r="K23" i="33"/>
  <c r="N23" i="33" s="1"/>
  <c r="H23" i="33"/>
  <c r="G23" i="33"/>
  <c r="K22" i="33"/>
  <c r="N22" i="33" s="1"/>
  <c r="H22" i="33"/>
  <c r="G22" i="33"/>
  <c r="K21" i="33"/>
  <c r="N21" i="33" s="1"/>
  <c r="H21" i="33"/>
  <c r="G21" i="33"/>
  <c r="K20" i="33"/>
  <c r="H20" i="33"/>
  <c r="G20" i="33"/>
  <c r="K19" i="33"/>
  <c r="H19" i="33"/>
  <c r="G19" i="33"/>
  <c r="K18" i="33"/>
  <c r="H18" i="33"/>
  <c r="G18" i="33"/>
  <c r="K17" i="33"/>
  <c r="H17" i="33"/>
  <c r="G17" i="33"/>
  <c r="K16" i="33"/>
  <c r="H16" i="33"/>
  <c r="G16" i="33"/>
  <c r="K15" i="33"/>
  <c r="H15" i="33"/>
  <c r="G15" i="33"/>
  <c r="K14" i="33"/>
  <c r="H14" i="33"/>
  <c r="G14" i="33"/>
  <c r="K13" i="33"/>
  <c r="H13" i="33"/>
  <c r="G13" i="33"/>
  <c r="K12" i="33"/>
  <c r="H12" i="33"/>
  <c r="G12" i="33"/>
  <c r="K11" i="33"/>
  <c r="H11" i="33"/>
  <c r="G11" i="33"/>
  <c r="K10" i="33"/>
  <c r="H10" i="33"/>
  <c r="G10" i="33"/>
  <c r="K9" i="33"/>
  <c r="H9" i="33"/>
  <c r="G9" i="33"/>
  <c r="K8" i="33"/>
  <c r="N8" i="33" s="1"/>
  <c r="H8" i="33"/>
  <c r="G8" i="33"/>
  <c r="K7" i="33"/>
  <c r="N7" i="33" s="1"/>
  <c r="H7" i="33"/>
  <c r="G7" i="33"/>
  <c r="K6" i="33"/>
  <c r="N6" i="33" s="1"/>
  <c r="H6" i="33"/>
  <c r="G6" i="33"/>
  <c r="K5" i="33"/>
  <c r="N5" i="33" s="1"/>
  <c r="H5" i="33"/>
  <c r="G5" i="33"/>
  <c r="K4" i="33"/>
  <c r="H4" i="33"/>
  <c r="G4" i="33"/>
  <c r="K3" i="33"/>
  <c r="H3" i="33"/>
  <c r="G3" i="33"/>
  <c r="K2" i="33"/>
  <c r="H2" i="33"/>
  <c r="G2" i="33"/>
  <c r="N3" i="33" l="1"/>
  <c r="N15" i="33"/>
  <c r="N19" i="33"/>
  <c r="N85" i="39"/>
  <c r="N80" i="39"/>
  <c r="M9" i="39"/>
  <c r="M17" i="39"/>
  <c r="M25" i="39"/>
  <c r="M33" i="39"/>
  <c r="M41" i="39"/>
  <c r="M49" i="39"/>
  <c r="M57" i="39"/>
  <c r="M65" i="39"/>
  <c r="M73" i="39"/>
  <c r="M81" i="39"/>
  <c r="N4" i="39"/>
  <c r="N89" i="39" s="1"/>
  <c r="N12" i="39"/>
  <c r="N20" i="39"/>
  <c r="N28" i="39"/>
  <c r="N36" i="39"/>
  <c r="N44" i="39"/>
  <c r="N52" i="39"/>
  <c r="N60" i="39"/>
  <c r="N68" i="39"/>
  <c r="N76" i="39"/>
  <c r="N2" i="39"/>
  <c r="K89" i="39"/>
  <c r="P61" i="36"/>
  <c r="P89" i="36" s="1"/>
  <c r="P77" i="36"/>
  <c r="P65" i="36"/>
  <c r="P68" i="36"/>
  <c r="P81" i="36"/>
  <c r="P84" i="36"/>
  <c r="N11" i="36"/>
  <c r="N27" i="36"/>
  <c r="N43" i="36"/>
  <c r="N59" i="36"/>
  <c r="N75" i="36"/>
  <c r="M83" i="36"/>
  <c r="M67" i="36"/>
  <c r="M51" i="36"/>
  <c r="M19" i="36"/>
  <c r="M3" i="36"/>
  <c r="M74" i="36"/>
  <c r="M58" i="36"/>
  <c r="M42" i="36"/>
  <c r="M26" i="36"/>
  <c r="M10" i="36"/>
  <c r="N7" i="36"/>
  <c r="N23" i="36"/>
  <c r="N39" i="36"/>
  <c r="N55" i="36"/>
  <c r="N71" i="36"/>
  <c r="N87" i="36"/>
  <c r="N9" i="36"/>
  <c r="N25" i="36"/>
  <c r="N41" i="36"/>
  <c r="N57" i="36"/>
  <c r="N73" i="36"/>
  <c r="N5" i="36"/>
  <c r="N21" i="36"/>
  <c r="N37" i="36"/>
  <c r="N53" i="36"/>
  <c r="N69" i="36"/>
  <c r="N85" i="36"/>
  <c r="N17" i="36"/>
  <c r="N33" i="36"/>
  <c r="N49" i="36"/>
  <c r="N65" i="36"/>
  <c r="N81" i="36"/>
  <c r="N2" i="36"/>
  <c r="N8" i="36"/>
  <c r="M84" i="36"/>
  <c r="M80" i="36"/>
  <c r="M76" i="36"/>
  <c r="M72" i="36"/>
  <c r="M68" i="36"/>
  <c r="M64" i="36"/>
  <c r="M60" i="36"/>
  <c r="M56" i="36"/>
  <c r="M52" i="36"/>
  <c r="M48" i="36"/>
  <c r="M44" i="36"/>
  <c r="M40" i="36"/>
  <c r="M36" i="36"/>
  <c r="M32" i="36"/>
  <c r="M28" i="36"/>
  <c r="M24" i="36"/>
  <c r="M20" i="36"/>
  <c r="M16" i="36"/>
  <c r="M12" i="36"/>
  <c r="M4" i="36"/>
  <c r="K89" i="36"/>
  <c r="Q89" i="36"/>
  <c r="G89" i="34"/>
  <c r="I89" i="34"/>
  <c r="M61" i="33"/>
  <c r="M77" i="33"/>
  <c r="M81" i="33"/>
  <c r="N82" i="33"/>
  <c r="M85" i="33"/>
  <c r="N86" i="33"/>
  <c r="M34" i="33"/>
  <c r="M38" i="33"/>
  <c r="N60" i="33"/>
  <c r="M80" i="33"/>
  <c r="M84" i="33"/>
  <c r="N14" i="33"/>
  <c r="N18" i="33"/>
  <c r="M42" i="33"/>
  <c r="M46" i="33"/>
  <c r="M50" i="33"/>
  <c r="M54" i="33"/>
  <c r="N13" i="33"/>
  <c r="N17" i="33"/>
  <c r="N41" i="33"/>
  <c r="N42" i="33"/>
  <c r="M45" i="33"/>
  <c r="M49" i="33"/>
  <c r="N50" i="33"/>
  <c r="M53" i="33"/>
  <c r="N54" i="33"/>
  <c r="M57" i="33"/>
  <c r="M66" i="33"/>
  <c r="M70" i="33"/>
  <c r="M29" i="33"/>
  <c r="N36" i="33"/>
  <c r="M44" i="33"/>
  <c r="M48" i="33"/>
  <c r="M52" i="33"/>
  <c r="M56" i="33"/>
  <c r="M65" i="33"/>
  <c r="M69" i="33"/>
  <c r="M73" i="33"/>
  <c r="M82" i="33"/>
  <c r="M86" i="33"/>
  <c r="N4" i="33"/>
  <c r="M4" i="33"/>
  <c r="N16" i="33"/>
  <c r="M16" i="33"/>
  <c r="N20" i="33"/>
  <c r="M20" i="33"/>
  <c r="N43" i="33"/>
  <c r="M8" i="33"/>
  <c r="N9" i="33"/>
  <c r="N10" i="33"/>
  <c r="N11" i="33"/>
  <c r="N12" i="33"/>
  <c r="M24" i="33"/>
  <c r="N25" i="33"/>
  <c r="N26" i="33"/>
  <c r="N27" i="33"/>
  <c r="M12" i="33"/>
  <c r="N2" i="33"/>
  <c r="M2" i="33"/>
  <c r="N35" i="33"/>
  <c r="N39" i="33"/>
  <c r="N47" i="33"/>
  <c r="N51" i="33"/>
  <c r="N53" i="33"/>
  <c r="N63" i="33"/>
  <c r="N67" i="33"/>
  <c r="N69" i="33"/>
  <c r="N79" i="33"/>
  <c r="N83" i="33"/>
  <c r="N85" i="33"/>
  <c r="M5" i="33"/>
  <c r="M9" i="33"/>
  <c r="M13" i="33"/>
  <c r="M17" i="33"/>
  <c r="M21" i="33"/>
  <c r="M25" i="33"/>
  <c r="N33" i="33"/>
  <c r="N34" i="33"/>
  <c r="N57" i="33"/>
  <c r="M58" i="33"/>
  <c r="N58" i="33"/>
  <c r="M62" i="33"/>
  <c r="N62" i="33"/>
  <c r="N73" i="33"/>
  <c r="M74" i="33"/>
  <c r="N74" i="33"/>
  <c r="M78" i="33"/>
  <c r="N78" i="33"/>
  <c r="M6" i="33"/>
  <c r="M10" i="33"/>
  <c r="M14" i="33"/>
  <c r="M18" i="33"/>
  <c r="M22" i="33"/>
  <c r="M26" i="33"/>
  <c r="N31" i="33"/>
  <c r="N32" i="33"/>
  <c r="N38" i="33"/>
  <c r="N46" i="33"/>
  <c r="M3" i="33"/>
  <c r="M7" i="33"/>
  <c r="M11" i="33"/>
  <c r="M15" i="33"/>
  <c r="M19" i="33"/>
  <c r="M23" i="33"/>
  <c r="M27" i="33"/>
  <c r="N29" i="33"/>
  <c r="N30" i="33"/>
  <c r="N37" i="33"/>
  <c r="N45" i="33"/>
  <c r="N49" i="33"/>
  <c r="N59" i="33"/>
  <c r="N65" i="33"/>
  <c r="N75" i="33"/>
  <c r="N81" i="33"/>
  <c r="K89" i="33"/>
  <c r="N40" i="33"/>
  <c r="N55" i="33"/>
  <c r="N61" i="33"/>
  <c r="N71" i="33"/>
  <c r="N77" i="33"/>
  <c r="N87" i="33"/>
  <c r="AA64" i="1"/>
  <c r="AA22" i="1"/>
  <c r="AA73" i="1"/>
  <c r="AA4" i="1"/>
  <c r="AA44" i="1"/>
  <c r="AA77" i="1"/>
  <c r="AA26" i="1"/>
  <c r="AA58" i="1"/>
  <c r="AA28" i="1"/>
  <c r="AA65" i="1"/>
  <c r="AA78" i="1"/>
  <c r="AA79" i="1"/>
  <c r="AA61" i="1"/>
  <c r="AA36" i="1"/>
  <c r="AA20" i="1"/>
  <c r="AA3" i="1"/>
  <c r="AA7" i="1"/>
  <c r="AA80" i="1"/>
  <c r="AA46" i="1"/>
  <c r="AA39" i="1"/>
  <c r="AA11" i="1"/>
  <c r="AA60" i="1"/>
  <c r="AA63" i="1"/>
  <c r="AA87" i="1"/>
  <c r="AA81" i="1"/>
  <c r="AA42" i="1"/>
  <c r="AA25" i="1"/>
  <c r="AA30" i="1"/>
  <c r="AA12" i="1"/>
  <c r="AA50" i="1"/>
  <c r="AA33" i="1"/>
  <c r="AA17" i="1"/>
  <c r="AA38" i="1"/>
  <c r="AA62" i="1"/>
  <c r="AA8" i="1"/>
  <c r="AA47" i="1"/>
  <c r="AA2" i="1"/>
  <c r="AA18" i="1"/>
  <c r="AA10" i="1"/>
  <c r="AA49" i="1"/>
  <c r="AA45" i="1"/>
  <c r="AA27" i="1"/>
  <c r="AA16" i="1"/>
  <c r="AA54" i="1"/>
  <c r="AA55" i="1"/>
  <c r="AA68" i="1"/>
  <c r="AA9" i="1"/>
  <c r="AA32" i="1"/>
  <c r="AA72" i="1"/>
  <c r="AA19" i="1"/>
  <c r="AA34" i="1"/>
  <c r="AA82" i="1"/>
  <c r="AA83" i="1"/>
  <c r="AA31" i="1"/>
  <c r="AA57" i="1"/>
  <c r="AA84" i="1"/>
  <c r="AA6" i="1"/>
  <c r="AA15" i="1"/>
  <c r="AA85" i="1"/>
  <c r="AA59" i="1"/>
  <c r="AA48" i="1"/>
  <c r="AA76" i="1"/>
  <c r="AA29" i="1"/>
  <c r="AA74" i="1"/>
  <c r="AA71" i="1"/>
  <c r="AA13" i="1"/>
  <c r="AA67" i="1"/>
  <c r="AA69" i="1"/>
  <c r="AA51" i="1"/>
  <c r="AA86" i="1"/>
  <c r="AA21" i="1"/>
  <c r="AA70" i="1"/>
  <c r="AA40" i="1"/>
  <c r="AA5" i="1"/>
  <c r="AA41" i="1"/>
  <c r="AA43" i="1"/>
  <c r="AA24" i="1"/>
  <c r="AA14" i="1"/>
  <c r="AA56" i="1"/>
  <c r="AA66" i="1"/>
  <c r="AA75" i="1"/>
  <c r="AA37" i="1"/>
  <c r="AA23" i="1"/>
  <c r="AA53" i="1"/>
  <c r="AA35" i="1"/>
  <c r="AA52" i="1"/>
  <c r="Z64" i="1"/>
  <c r="Z22" i="1"/>
  <c r="Z73" i="1"/>
  <c r="Z4" i="1"/>
  <c r="Z44" i="1"/>
  <c r="Z77" i="1"/>
  <c r="Z26" i="1"/>
  <c r="Z58" i="1"/>
  <c r="Z28" i="1"/>
  <c r="Z65" i="1"/>
  <c r="Z78" i="1"/>
  <c r="Z79" i="1"/>
  <c r="Z61" i="1"/>
  <c r="Z36" i="1"/>
  <c r="Z20" i="1"/>
  <c r="Z3" i="1"/>
  <c r="Z7" i="1"/>
  <c r="Z80" i="1"/>
  <c r="Z46" i="1"/>
  <c r="Z39" i="1"/>
  <c r="Z11" i="1"/>
  <c r="Z60" i="1"/>
  <c r="Z63" i="1"/>
  <c r="Z87" i="1"/>
  <c r="Z81" i="1"/>
  <c r="Z42" i="1"/>
  <c r="Z25" i="1"/>
  <c r="Z30" i="1"/>
  <c r="Z12" i="1"/>
  <c r="Z50" i="1"/>
  <c r="Z33" i="1"/>
  <c r="Z17" i="1"/>
  <c r="Z38" i="1"/>
  <c r="Z62" i="1"/>
  <c r="Z8" i="1"/>
  <c r="Z47" i="1"/>
  <c r="Z2" i="1"/>
  <c r="Z18" i="1"/>
  <c r="Z10" i="1"/>
  <c r="Z49" i="1"/>
  <c r="Z45" i="1"/>
  <c r="Z27" i="1"/>
  <c r="Z16" i="1"/>
  <c r="Z54" i="1"/>
  <c r="Z55" i="1"/>
  <c r="Z68" i="1"/>
  <c r="Z9" i="1"/>
  <c r="Z32" i="1"/>
  <c r="Z72" i="1"/>
  <c r="Z19" i="1"/>
  <c r="Z34" i="1"/>
  <c r="Z82" i="1"/>
  <c r="Z83" i="1"/>
  <c r="Z31" i="1"/>
  <c r="Z57" i="1"/>
  <c r="Z84" i="1"/>
  <c r="Z6" i="1"/>
  <c r="Z15" i="1"/>
  <c r="Z85" i="1"/>
  <c r="Z59" i="1"/>
  <c r="Z48" i="1"/>
  <c r="Z76" i="1"/>
  <c r="Z29" i="1"/>
  <c r="Z74" i="1"/>
  <c r="Z71" i="1"/>
  <c r="Z13" i="1"/>
  <c r="Z67" i="1"/>
  <c r="Z69" i="1"/>
  <c r="Z51" i="1"/>
  <c r="Z86" i="1"/>
  <c r="Z21" i="1"/>
  <c r="Z70" i="1"/>
  <c r="Z40" i="1"/>
  <c r="Z5" i="1"/>
  <c r="Z41" i="1"/>
  <c r="Z43" i="1"/>
  <c r="Z24" i="1"/>
  <c r="Z14" i="1"/>
  <c r="Z56" i="1"/>
  <c r="Z66" i="1"/>
  <c r="Z75" i="1"/>
  <c r="Z37" i="1"/>
  <c r="Z23" i="1"/>
  <c r="Z53" i="1"/>
  <c r="Z35" i="1"/>
  <c r="Z52" i="1"/>
  <c r="X64" i="1"/>
  <c r="X22" i="1"/>
  <c r="X73" i="1"/>
  <c r="X4" i="1"/>
  <c r="X44" i="1"/>
  <c r="X77" i="1"/>
  <c r="X26" i="1"/>
  <c r="X58" i="1"/>
  <c r="X28" i="1"/>
  <c r="X65" i="1"/>
  <c r="X78" i="1"/>
  <c r="X79" i="1"/>
  <c r="X61" i="1"/>
  <c r="X36" i="1"/>
  <c r="X20" i="1"/>
  <c r="X3" i="1"/>
  <c r="X7" i="1"/>
  <c r="X80" i="1"/>
  <c r="X46" i="1"/>
  <c r="X39" i="1"/>
  <c r="X11" i="1"/>
  <c r="X60" i="1"/>
  <c r="X63" i="1"/>
  <c r="X87" i="1"/>
  <c r="X81" i="1"/>
  <c r="X42" i="1"/>
  <c r="X25" i="1"/>
  <c r="X30" i="1"/>
  <c r="X12" i="1"/>
  <c r="X50" i="1"/>
  <c r="X33" i="1"/>
  <c r="X17" i="1"/>
  <c r="X38" i="1"/>
  <c r="X62" i="1"/>
  <c r="X8" i="1"/>
  <c r="X47" i="1"/>
  <c r="X2" i="1"/>
  <c r="X18" i="1"/>
  <c r="X10" i="1"/>
  <c r="X49" i="1"/>
  <c r="X45" i="1"/>
  <c r="X27" i="1"/>
  <c r="X16" i="1"/>
  <c r="X54" i="1"/>
  <c r="X55" i="1"/>
  <c r="X68" i="1"/>
  <c r="X9" i="1"/>
  <c r="X32" i="1"/>
  <c r="X72" i="1"/>
  <c r="X19" i="1"/>
  <c r="X34" i="1"/>
  <c r="X82" i="1"/>
  <c r="X83" i="1"/>
  <c r="X31" i="1"/>
  <c r="X57" i="1"/>
  <c r="X84" i="1"/>
  <c r="X6" i="1"/>
  <c r="X15" i="1"/>
  <c r="X85" i="1"/>
  <c r="X59" i="1"/>
  <c r="X48" i="1"/>
  <c r="X76" i="1"/>
  <c r="X29" i="1"/>
  <c r="X74" i="1"/>
  <c r="X71" i="1"/>
  <c r="X13" i="1"/>
  <c r="X67" i="1"/>
  <c r="X69" i="1"/>
  <c r="X51" i="1"/>
  <c r="X86" i="1"/>
  <c r="X21" i="1"/>
  <c r="X70" i="1"/>
  <c r="X40" i="1"/>
  <c r="X5" i="1"/>
  <c r="X41" i="1"/>
  <c r="X43" i="1"/>
  <c r="X24" i="1"/>
  <c r="X14" i="1"/>
  <c r="X56" i="1"/>
  <c r="X66" i="1"/>
  <c r="X75" i="1"/>
  <c r="X37" i="1"/>
  <c r="X23" i="1"/>
  <c r="X53" i="1"/>
  <c r="X35" i="1"/>
  <c r="X52" i="1"/>
  <c r="W64" i="1"/>
  <c r="W22" i="1"/>
  <c r="W73" i="1"/>
  <c r="W4" i="1"/>
  <c r="W44" i="1"/>
  <c r="W77" i="1"/>
  <c r="W26" i="1"/>
  <c r="W58" i="1"/>
  <c r="W28" i="1"/>
  <c r="W65" i="1"/>
  <c r="W78" i="1"/>
  <c r="W79" i="1"/>
  <c r="W61" i="1"/>
  <c r="W36" i="1"/>
  <c r="W20" i="1"/>
  <c r="W3" i="1"/>
  <c r="W7" i="1"/>
  <c r="W80" i="1"/>
  <c r="W46" i="1"/>
  <c r="W39" i="1"/>
  <c r="W11" i="1"/>
  <c r="W60" i="1"/>
  <c r="W63" i="1"/>
  <c r="W87" i="1"/>
  <c r="W81" i="1"/>
  <c r="W42" i="1"/>
  <c r="W25" i="1"/>
  <c r="W30" i="1"/>
  <c r="W12" i="1"/>
  <c r="W50" i="1"/>
  <c r="W33" i="1"/>
  <c r="W17" i="1"/>
  <c r="W38" i="1"/>
  <c r="W62" i="1"/>
  <c r="W8" i="1"/>
  <c r="W47" i="1"/>
  <c r="W2" i="1"/>
  <c r="W18" i="1"/>
  <c r="W10" i="1"/>
  <c r="W49" i="1"/>
  <c r="W45" i="1"/>
  <c r="W27" i="1"/>
  <c r="W16" i="1"/>
  <c r="W54" i="1"/>
  <c r="W55" i="1"/>
  <c r="W68" i="1"/>
  <c r="W9" i="1"/>
  <c r="W32" i="1"/>
  <c r="W72" i="1"/>
  <c r="W19" i="1"/>
  <c r="W34" i="1"/>
  <c r="W82" i="1"/>
  <c r="W83" i="1"/>
  <c r="W31" i="1"/>
  <c r="W57" i="1"/>
  <c r="W84" i="1"/>
  <c r="W6" i="1"/>
  <c r="W15" i="1"/>
  <c r="W85" i="1"/>
  <c r="W59" i="1"/>
  <c r="W48" i="1"/>
  <c r="W76" i="1"/>
  <c r="W29" i="1"/>
  <c r="W74" i="1"/>
  <c r="W71" i="1"/>
  <c r="W13" i="1"/>
  <c r="W67" i="1"/>
  <c r="W69" i="1"/>
  <c r="W51" i="1"/>
  <c r="W86" i="1"/>
  <c r="W21" i="1"/>
  <c r="W70" i="1"/>
  <c r="W40" i="1"/>
  <c r="W5" i="1"/>
  <c r="W41" i="1"/>
  <c r="W43" i="1"/>
  <c r="W24" i="1"/>
  <c r="W14" i="1"/>
  <c r="W56" i="1"/>
  <c r="W66" i="1"/>
  <c r="W75" i="1"/>
  <c r="W37" i="1"/>
  <c r="W23" i="1"/>
  <c r="W53" i="1"/>
  <c r="W35" i="1"/>
  <c r="W52" i="1"/>
  <c r="Q64" i="1"/>
  <c r="Q22" i="1"/>
  <c r="Q73" i="1"/>
  <c r="Q4" i="1"/>
  <c r="Q44" i="1"/>
  <c r="Q77" i="1"/>
  <c r="Q26" i="1"/>
  <c r="Q58" i="1"/>
  <c r="Q28" i="1"/>
  <c r="Q65" i="1"/>
  <c r="Q78" i="1"/>
  <c r="Q79" i="1"/>
  <c r="Q61" i="1"/>
  <c r="Q36" i="1"/>
  <c r="Q20" i="1"/>
  <c r="Q3" i="1"/>
  <c r="Q7" i="1"/>
  <c r="Q80" i="1"/>
  <c r="Q46" i="1"/>
  <c r="Q39" i="1"/>
  <c r="Q11" i="1"/>
  <c r="Q60" i="1"/>
  <c r="Q63" i="1"/>
  <c r="Q87" i="1"/>
  <c r="Q81" i="1"/>
  <c r="Q42" i="1"/>
  <c r="Q25" i="1"/>
  <c r="Q30" i="1"/>
  <c r="Q12" i="1"/>
  <c r="Q50" i="1"/>
  <c r="Q33" i="1"/>
  <c r="Q17" i="1"/>
  <c r="Q38" i="1"/>
  <c r="Q62" i="1"/>
  <c r="Q8" i="1"/>
  <c r="Q47" i="1"/>
  <c r="Q2" i="1"/>
  <c r="Q18" i="1"/>
  <c r="Q10" i="1"/>
  <c r="Q49" i="1"/>
  <c r="Q45" i="1"/>
  <c r="Q27" i="1"/>
  <c r="Q16" i="1"/>
  <c r="Q54" i="1"/>
  <c r="Q55" i="1"/>
  <c r="Q68" i="1"/>
  <c r="Q9" i="1"/>
  <c r="Q32" i="1"/>
  <c r="Q72" i="1"/>
  <c r="Q19" i="1"/>
  <c r="Q34" i="1"/>
  <c r="Q82" i="1"/>
  <c r="Q83" i="1"/>
  <c r="Q31" i="1"/>
  <c r="Q57" i="1"/>
  <c r="Q84" i="1"/>
  <c r="Q6" i="1"/>
  <c r="Q15" i="1"/>
  <c r="Q85" i="1"/>
  <c r="Q59" i="1"/>
  <c r="Q48" i="1"/>
  <c r="Q76" i="1"/>
  <c r="Q29" i="1"/>
  <c r="Q74" i="1"/>
  <c r="Q71" i="1"/>
  <c r="Q13" i="1"/>
  <c r="Q67" i="1"/>
  <c r="Q69" i="1"/>
  <c r="Q51" i="1"/>
  <c r="Q86" i="1"/>
  <c r="Q21" i="1"/>
  <c r="Q70" i="1"/>
  <c r="Q40" i="1"/>
  <c r="Q5" i="1"/>
  <c r="Q41" i="1"/>
  <c r="Q43" i="1"/>
  <c r="Q24" i="1"/>
  <c r="Q14" i="1"/>
  <c r="Q56" i="1"/>
  <c r="Q66" i="1"/>
  <c r="Q75" i="1"/>
  <c r="Q37" i="1"/>
  <c r="Q23" i="1"/>
  <c r="Q53" i="1"/>
  <c r="Q35" i="1"/>
  <c r="Q52" i="1"/>
  <c r="P64" i="1"/>
  <c r="P22" i="1"/>
  <c r="P73" i="1"/>
  <c r="P4" i="1"/>
  <c r="P44" i="1"/>
  <c r="P77" i="1"/>
  <c r="P26" i="1"/>
  <c r="P58" i="1"/>
  <c r="P28" i="1"/>
  <c r="P65" i="1"/>
  <c r="P78" i="1"/>
  <c r="P79" i="1"/>
  <c r="P61" i="1"/>
  <c r="P36" i="1"/>
  <c r="P20" i="1"/>
  <c r="P3" i="1"/>
  <c r="P7" i="1"/>
  <c r="P80" i="1"/>
  <c r="P46" i="1"/>
  <c r="P39" i="1"/>
  <c r="P11" i="1"/>
  <c r="P60" i="1"/>
  <c r="P63" i="1"/>
  <c r="P87" i="1"/>
  <c r="P81" i="1"/>
  <c r="P42" i="1"/>
  <c r="P25" i="1"/>
  <c r="P30" i="1"/>
  <c r="P12" i="1"/>
  <c r="P50" i="1"/>
  <c r="P33" i="1"/>
  <c r="P17" i="1"/>
  <c r="P38" i="1"/>
  <c r="P62" i="1"/>
  <c r="P8" i="1"/>
  <c r="P47" i="1"/>
  <c r="P2" i="1"/>
  <c r="P18" i="1"/>
  <c r="P10" i="1"/>
  <c r="P49" i="1"/>
  <c r="P45" i="1"/>
  <c r="P27" i="1"/>
  <c r="P16" i="1"/>
  <c r="P54" i="1"/>
  <c r="P55" i="1"/>
  <c r="P68" i="1"/>
  <c r="P9" i="1"/>
  <c r="P32" i="1"/>
  <c r="P72" i="1"/>
  <c r="P19" i="1"/>
  <c r="P34" i="1"/>
  <c r="P82" i="1"/>
  <c r="P83" i="1"/>
  <c r="P31" i="1"/>
  <c r="P57" i="1"/>
  <c r="P84" i="1"/>
  <c r="P6" i="1"/>
  <c r="P15" i="1"/>
  <c r="P85" i="1"/>
  <c r="P59" i="1"/>
  <c r="P48" i="1"/>
  <c r="P76" i="1"/>
  <c r="P29" i="1"/>
  <c r="P74" i="1"/>
  <c r="P71" i="1"/>
  <c r="P13" i="1"/>
  <c r="P67" i="1"/>
  <c r="P69" i="1"/>
  <c r="P51" i="1"/>
  <c r="P86" i="1"/>
  <c r="P21" i="1"/>
  <c r="P70" i="1"/>
  <c r="P40" i="1"/>
  <c r="P5" i="1"/>
  <c r="P41" i="1"/>
  <c r="P43" i="1"/>
  <c r="P24" i="1"/>
  <c r="P14" i="1"/>
  <c r="P56" i="1"/>
  <c r="P66" i="1"/>
  <c r="P75" i="1"/>
  <c r="P37" i="1"/>
  <c r="P23" i="1"/>
  <c r="P53" i="1"/>
  <c r="P35" i="1"/>
  <c r="P52" i="1"/>
  <c r="M89" i="39" l="1"/>
  <c r="M89" i="36"/>
  <c r="N89" i="36"/>
  <c r="N89" i="33"/>
  <c r="M89" i="33"/>
  <c r="W89" i="1"/>
  <c r="Z89" i="1"/>
  <c r="X89" i="1"/>
  <c r="AA89" i="1"/>
  <c r="J89" i="1"/>
  <c r="K64" i="1"/>
  <c r="K22" i="1"/>
  <c r="K73" i="1"/>
  <c r="K4" i="1"/>
  <c r="K44" i="1"/>
  <c r="K77" i="1"/>
  <c r="K26" i="1"/>
  <c r="K58" i="1"/>
  <c r="K28" i="1"/>
  <c r="K65" i="1"/>
  <c r="K78" i="1"/>
  <c r="K79" i="1"/>
  <c r="K61" i="1"/>
  <c r="K36" i="1"/>
  <c r="K20" i="1"/>
  <c r="K3" i="1"/>
  <c r="K7" i="1"/>
  <c r="K80" i="1"/>
  <c r="K46" i="1"/>
  <c r="K39" i="1"/>
  <c r="K11" i="1"/>
  <c r="K60" i="1"/>
  <c r="K63" i="1"/>
  <c r="K87" i="1"/>
  <c r="K81" i="1"/>
  <c r="K42" i="1"/>
  <c r="K25" i="1"/>
  <c r="K30" i="1"/>
  <c r="K12" i="1"/>
  <c r="K50" i="1"/>
  <c r="K33" i="1"/>
  <c r="K17" i="1"/>
  <c r="K38" i="1"/>
  <c r="K62" i="1"/>
  <c r="K8" i="1"/>
  <c r="K47" i="1"/>
  <c r="K2" i="1"/>
  <c r="K18" i="1"/>
  <c r="K10" i="1"/>
  <c r="K49" i="1"/>
  <c r="K45" i="1"/>
  <c r="K27" i="1"/>
  <c r="K16" i="1"/>
  <c r="K54" i="1"/>
  <c r="K55" i="1"/>
  <c r="K68" i="1"/>
  <c r="K9" i="1"/>
  <c r="K32" i="1"/>
  <c r="K72" i="1"/>
  <c r="K19" i="1"/>
  <c r="K34" i="1"/>
  <c r="K82" i="1"/>
  <c r="K83" i="1"/>
  <c r="K31" i="1"/>
  <c r="K57" i="1"/>
  <c r="K84" i="1"/>
  <c r="K6" i="1"/>
  <c r="K15" i="1"/>
  <c r="K85" i="1"/>
  <c r="K59" i="1"/>
  <c r="K48" i="1"/>
  <c r="K76" i="1"/>
  <c r="K29" i="1"/>
  <c r="K74" i="1"/>
  <c r="K71" i="1"/>
  <c r="K13" i="1"/>
  <c r="K67" i="1"/>
  <c r="K69" i="1"/>
  <c r="K51" i="1"/>
  <c r="K86" i="1"/>
  <c r="K21" i="1"/>
  <c r="K70" i="1"/>
  <c r="K40" i="1"/>
  <c r="K5" i="1"/>
  <c r="K41" i="1"/>
  <c r="K43" i="1"/>
  <c r="K24" i="1"/>
  <c r="K14" i="1"/>
  <c r="K56" i="1"/>
  <c r="K66" i="1"/>
  <c r="K75" i="1"/>
  <c r="K37" i="1"/>
  <c r="K23" i="1"/>
  <c r="K53" i="1"/>
  <c r="K35" i="1"/>
  <c r="K52" i="1"/>
  <c r="H36" i="1"/>
  <c r="L36" i="1" s="1"/>
  <c r="M36" i="1" s="1"/>
  <c r="H4" i="1"/>
  <c r="H60" i="1"/>
  <c r="L60" i="1" s="1"/>
  <c r="M60" i="1" s="1"/>
  <c r="H35" i="1"/>
  <c r="L35" i="1" s="1"/>
  <c r="M35" i="1" s="1"/>
  <c r="H62" i="1"/>
  <c r="L62" i="1" s="1"/>
  <c r="M62" i="1" s="1"/>
  <c r="T62" i="1" s="1"/>
  <c r="H42" i="1"/>
  <c r="L42" i="1" s="1"/>
  <c r="M42" i="1" s="1"/>
  <c r="H26" i="1"/>
  <c r="L26" i="1" s="1"/>
  <c r="M26" i="1" s="1"/>
  <c r="H53" i="1"/>
  <c r="L53" i="1" s="1"/>
  <c r="M53" i="1" s="1"/>
  <c r="T53" i="1" s="1"/>
  <c r="H11" i="1"/>
  <c r="L11" i="1" s="1"/>
  <c r="M11" i="1" s="1"/>
  <c r="T11" i="1" s="1"/>
  <c r="H87" i="1"/>
  <c r="L87" i="1" s="1"/>
  <c r="H67" i="1"/>
  <c r="L67" i="1" s="1"/>
  <c r="M67" i="1" s="1"/>
  <c r="T67" i="1" s="1"/>
  <c r="H31" i="1"/>
  <c r="L31" i="1" s="1"/>
  <c r="M31" i="1" s="1"/>
  <c r="T31" i="1" s="1"/>
  <c r="H29" i="1"/>
  <c r="L29" i="1" s="1"/>
  <c r="M29" i="1" s="1"/>
  <c r="H76" i="1"/>
  <c r="L76" i="1" s="1"/>
  <c r="M76" i="1" s="1"/>
  <c r="H63" i="1"/>
  <c r="L63" i="1" s="1"/>
  <c r="M63" i="1" s="1"/>
  <c r="H71" i="1"/>
  <c r="L71" i="1" s="1"/>
  <c r="H38" i="1"/>
  <c r="L38" i="1" s="1"/>
  <c r="M38" i="1" s="1"/>
  <c r="T38" i="1" s="1"/>
  <c r="H52" i="1"/>
  <c r="L52" i="1" s="1"/>
  <c r="M52" i="1" s="1"/>
  <c r="H69" i="1"/>
  <c r="L69" i="1" s="1"/>
  <c r="M69" i="1" s="1"/>
  <c r="T69" i="1" s="1"/>
  <c r="H51" i="1"/>
  <c r="L51" i="1" s="1"/>
  <c r="M51" i="1" s="1"/>
  <c r="H61" i="1"/>
  <c r="L61" i="1" s="1"/>
  <c r="M61" i="1" s="1"/>
  <c r="T61" i="1" s="1"/>
  <c r="H20" i="1"/>
  <c r="L20" i="1" s="1"/>
  <c r="M20" i="1" s="1"/>
  <c r="H64" i="1"/>
  <c r="L64" i="1" s="1"/>
  <c r="H74" i="1"/>
  <c r="L74" i="1" s="1"/>
  <c r="M74" i="1" s="1"/>
  <c r="H75" i="1"/>
  <c r="L75" i="1" s="1"/>
  <c r="M75" i="1" s="1"/>
  <c r="T75" i="1" s="1"/>
  <c r="H37" i="1"/>
  <c r="L37" i="1" s="1"/>
  <c r="M37" i="1" s="1"/>
  <c r="T37" i="1" s="1"/>
  <c r="H30" i="1"/>
  <c r="L30" i="1" s="1"/>
  <c r="M30" i="1" s="1"/>
  <c r="H7" i="1"/>
  <c r="H57" i="1"/>
  <c r="L57" i="1" s="1"/>
  <c r="M57" i="1" s="1"/>
  <c r="H3" i="1"/>
  <c r="L3" i="1" s="1"/>
  <c r="H46" i="1"/>
  <c r="L46" i="1" s="1"/>
  <c r="M46" i="1" s="1"/>
  <c r="T46" i="1" s="1"/>
  <c r="H59" i="1"/>
  <c r="L59" i="1" s="1"/>
  <c r="M59" i="1" s="1"/>
  <c r="T59" i="1" s="1"/>
  <c r="H48" i="1"/>
  <c r="L48" i="1" s="1"/>
  <c r="M48" i="1" s="1"/>
  <c r="T48" i="1" s="1"/>
  <c r="H56" i="1"/>
  <c r="L56" i="1" s="1"/>
  <c r="M56" i="1" s="1"/>
  <c r="H81" i="1"/>
  <c r="L81" i="1" s="1"/>
  <c r="H66" i="1"/>
  <c r="L66" i="1" s="1"/>
  <c r="M66" i="1" s="1"/>
  <c r="T66" i="1" s="1"/>
  <c r="H39" i="1"/>
  <c r="L39" i="1" s="1"/>
  <c r="H84" i="1"/>
  <c r="L84" i="1" s="1"/>
  <c r="H6" i="1"/>
  <c r="L6" i="1" s="1"/>
  <c r="H13" i="1"/>
  <c r="L13" i="1" s="1"/>
  <c r="M13" i="1" s="1"/>
  <c r="T13" i="1" s="1"/>
  <c r="H28" i="1"/>
  <c r="L28" i="1" s="1"/>
  <c r="H77" i="1"/>
  <c r="L77" i="1" s="1"/>
  <c r="M77" i="1" s="1"/>
  <c r="H22" i="1"/>
  <c r="L22" i="1" s="1"/>
  <c r="M22" i="1" s="1"/>
  <c r="T22" i="1" s="1"/>
  <c r="H80" i="1"/>
  <c r="L80" i="1" s="1"/>
  <c r="M80" i="1" s="1"/>
  <c r="T80" i="1" s="1"/>
  <c r="H44" i="1"/>
  <c r="L44" i="1" s="1"/>
  <c r="M44" i="1" s="1"/>
  <c r="H85" i="1"/>
  <c r="L85" i="1" s="1"/>
  <c r="M85" i="1" s="1"/>
  <c r="H23" i="1"/>
  <c r="L23" i="1" s="1"/>
  <c r="M23" i="1" s="1"/>
  <c r="T23" i="1" s="1"/>
  <c r="H70" i="1"/>
  <c r="L70" i="1" s="1"/>
  <c r="H78" i="1"/>
  <c r="L78" i="1" s="1"/>
  <c r="M78" i="1" s="1"/>
  <c r="T78" i="1" s="1"/>
  <c r="H79" i="1"/>
  <c r="L79" i="1" s="1"/>
  <c r="M79" i="1" s="1"/>
  <c r="H43" i="1"/>
  <c r="L43" i="1" s="1"/>
  <c r="M43" i="1" s="1"/>
  <c r="H73" i="1"/>
  <c r="L73" i="1" s="1"/>
  <c r="M73" i="1" s="1"/>
  <c r="T73" i="1" s="1"/>
  <c r="H86" i="1"/>
  <c r="L86" i="1" s="1"/>
  <c r="M86" i="1" s="1"/>
  <c r="T86" i="1" s="1"/>
  <c r="H15" i="1"/>
  <c r="L15" i="1" s="1"/>
  <c r="M15" i="1" s="1"/>
  <c r="H65" i="1"/>
  <c r="L65" i="1" s="1"/>
  <c r="M65" i="1" s="1"/>
  <c r="H41" i="1"/>
  <c r="L41" i="1" s="1"/>
  <c r="M41" i="1" s="1"/>
  <c r="H40" i="1"/>
  <c r="L40" i="1" s="1"/>
  <c r="H8" i="1"/>
  <c r="H47" i="1"/>
  <c r="L47" i="1" s="1"/>
  <c r="H82" i="1"/>
  <c r="L82" i="1" s="1"/>
  <c r="H2" i="1"/>
  <c r="L2" i="1" s="1"/>
  <c r="M2" i="1" s="1"/>
  <c r="H18" i="1"/>
  <c r="L18" i="1" s="1"/>
  <c r="M18" i="1" s="1"/>
  <c r="H14" i="1"/>
  <c r="L14" i="1" s="1"/>
  <c r="M14" i="1" s="1"/>
  <c r="H24" i="1"/>
  <c r="L24" i="1" s="1"/>
  <c r="M24" i="1" s="1"/>
  <c r="T24" i="1" s="1"/>
  <c r="H12" i="1"/>
  <c r="H10" i="1"/>
  <c r="L10" i="1" s="1"/>
  <c r="M10" i="1" s="1"/>
  <c r="H50" i="1"/>
  <c r="L50" i="1" s="1"/>
  <c r="M50" i="1" s="1"/>
  <c r="H49" i="1"/>
  <c r="L49" i="1" s="1"/>
  <c r="H5" i="1"/>
  <c r="H21" i="1"/>
  <c r="L21" i="1" s="1"/>
  <c r="M21" i="1" s="1"/>
  <c r="H45" i="1"/>
  <c r="L45" i="1" s="1"/>
  <c r="H58" i="1"/>
  <c r="L58" i="1" s="1"/>
  <c r="H27" i="1"/>
  <c r="L27" i="1" s="1"/>
  <c r="M27" i="1" s="1"/>
  <c r="T27" i="1" s="1"/>
  <c r="H16" i="1"/>
  <c r="L16" i="1" s="1"/>
  <c r="M16" i="1" s="1"/>
  <c r="H54" i="1"/>
  <c r="L54" i="1" s="1"/>
  <c r="H55" i="1"/>
  <c r="L55" i="1" s="1"/>
  <c r="H34" i="1"/>
  <c r="L34" i="1" s="1"/>
  <c r="M34" i="1" s="1"/>
  <c r="T34" i="1" s="1"/>
  <c r="H33" i="1"/>
  <c r="L33" i="1" s="1"/>
  <c r="M33" i="1" s="1"/>
  <c r="H68" i="1"/>
  <c r="L68" i="1" s="1"/>
  <c r="M68" i="1" s="1"/>
  <c r="H17" i="1"/>
  <c r="L17" i="1" s="1"/>
  <c r="H9" i="1"/>
  <c r="H32" i="1"/>
  <c r="L32" i="1" s="1"/>
  <c r="H72" i="1"/>
  <c r="L72" i="1" s="1"/>
  <c r="H83" i="1"/>
  <c r="L83" i="1" s="1"/>
  <c r="H19" i="1"/>
  <c r="L19" i="1" s="1"/>
  <c r="M19" i="1" s="1"/>
  <c r="T19" i="1" s="1"/>
  <c r="H25" i="1"/>
  <c r="L25" i="1" s="1"/>
  <c r="M25" i="1" s="1"/>
  <c r="G4" i="1"/>
  <c r="G36" i="1"/>
  <c r="G25" i="1"/>
  <c r="G52" i="1"/>
  <c r="G64" i="1"/>
  <c r="G73" i="1"/>
  <c r="G44" i="1"/>
  <c r="G77" i="1"/>
  <c r="G26" i="1"/>
  <c r="G58" i="1"/>
  <c r="G28" i="1"/>
  <c r="G65" i="1"/>
  <c r="G78" i="1"/>
  <c r="G79" i="1"/>
  <c r="G61" i="1"/>
  <c r="G20" i="1"/>
  <c r="G3" i="1"/>
  <c r="G7" i="1"/>
  <c r="G80" i="1"/>
  <c r="G46" i="1"/>
  <c r="G39" i="1"/>
  <c r="G11" i="1"/>
  <c r="G60" i="1"/>
  <c r="G63" i="1"/>
  <c r="G87" i="1"/>
  <c r="G81" i="1"/>
  <c r="G42" i="1"/>
  <c r="G30" i="1"/>
  <c r="G12" i="1"/>
  <c r="G17" i="1"/>
  <c r="G33" i="1"/>
  <c r="G50" i="1"/>
  <c r="G38" i="1"/>
  <c r="G62" i="1"/>
  <c r="G2" i="1"/>
  <c r="G8" i="1"/>
  <c r="G9" i="1"/>
  <c r="G10" i="1"/>
  <c r="G16" i="1"/>
  <c r="G18" i="1"/>
  <c r="G19" i="1"/>
  <c r="G27" i="1"/>
  <c r="G32" i="1"/>
  <c r="G45" i="1"/>
  <c r="G47" i="1"/>
  <c r="G49" i="1"/>
  <c r="G54" i="1"/>
  <c r="G55" i="1"/>
  <c r="G68" i="1"/>
  <c r="G72" i="1"/>
  <c r="G34" i="1"/>
  <c r="G83" i="1"/>
  <c r="G82" i="1"/>
  <c r="G31" i="1"/>
  <c r="G57" i="1"/>
  <c r="G6" i="1"/>
  <c r="G84" i="1"/>
  <c r="G15" i="1"/>
  <c r="G85" i="1"/>
  <c r="G48" i="1"/>
  <c r="G59" i="1"/>
  <c r="G76" i="1"/>
  <c r="G29" i="1"/>
  <c r="G74" i="1"/>
  <c r="G71" i="1"/>
  <c r="G13" i="1"/>
  <c r="G67" i="1"/>
  <c r="G69" i="1"/>
  <c r="G51" i="1"/>
  <c r="G86" i="1"/>
  <c r="G21" i="1"/>
  <c r="G5" i="1"/>
  <c r="G40" i="1"/>
  <c r="G70" i="1"/>
  <c r="G41" i="1"/>
  <c r="G43" i="1"/>
  <c r="G24" i="1"/>
  <c r="G14" i="1"/>
  <c r="G56" i="1"/>
  <c r="G66" i="1"/>
  <c r="G75" i="1"/>
  <c r="G37" i="1"/>
  <c r="G23" i="1"/>
  <c r="G53" i="1"/>
  <c r="G35" i="1"/>
  <c r="G22" i="1"/>
  <c r="L4" i="1" l="1"/>
  <c r="M4" i="1" s="1"/>
  <c r="R75" i="1"/>
  <c r="R34" i="1"/>
  <c r="N35" i="1"/>
  <c r="U35" i="1" s="1"/>
  <c r="N45" i="1"/>
  <c r="S45" i="1" s="1"/>
  <c r="N84" i="1"/>
  <c r="S84" i="1" s="1"/>
  <c r="N3" i="1"/>
  <c r="S3" i="1" s="1"/>
  <c r="N87" i="1"/>
  <c r="U87" i="1" s="1"/>
  <c r="R86" i="1"/>
  <c r="R61" i="1"/>
  <c r="N40" i="1"/>
  <c r="S40" i="1" s="1"/>
  <c r="N28" i="1"/>
  <c r="S28" i="1" s="1"/>
  <c r="R38" i="1"/>
  <c r="R80" i="1"/>
  <c r="R73" i="1"/>
  <c r="N61" i="1"/>
  <c r="S61" i="1" s="1"/>
  <c r="R48" i="1"/>
  <c r="R31" i="1"/>
  <c r="R24" i="1"/>
  <c r="R13" i="1"/>
  <c r="R59" i="1"/>
  <c r="T2" i="1"/>
  <c r="R2" i="1"/>
  <c r="T30" i="1"/>
  <c r="R30" i="1"/>
  <c r="T10" i="1"/>
  <c r="R10" i="1"/>
  <c r="T79" i="1"/>
  <c r="R79" i="1"/>
  <c r="T56" i="1"/>
  <c r="R56" i="1"/>
  <c r="T76" i="1"/>
  <c r="R76" i="1"/>
  <c r="T42" i="1"/>
  <c r="R42" i="1"/>
  <c r="T68" i="1"/>
  <c r="R68" i="1"/>
  <c r="T50" i="1"/>
  <c r="R50" i="1"/>
  <c r="T14" i="1"/>
  <c r="R14" i="1"/>
  <c r="T65" i="1"/>
  <c r="R65" i="1"/>
  <c r="T43" i="1"/>
  <c r="R43" i="1"/>
  <c r="N6" i="1"/>
  <c r="S6" i="1" s="1"/>
  <c r="M6" i="1"/>
  <c r="N81" i="1"/>
  <c r="S81" i="1" s="1"/>
  <c r="M81" i="1"/>
  <c r="T63" i="1"/>
  <c r="R63" i="1"/>
  <c r="T26" i="1"/>
  <c r="R26" i="1"/>
  <c r="T60" i="1"/>
  <c r="R60" i="1"/>
  <c r="M40" i="1"/>
  <c r="N75" i="1"/>
  <c r="U75" i="1" s="1"/>
  <c r="N24" i="1"/>
  <c r="U24" i="1" s="1"/>
  <c r="N48" i="1"/>
  <c r="U48" i="1" s="1"/>
  <c r="N44" i="1"/>
  <c r="U44" i="1" s="1"/>
  <c r="N2" i="1"/>
  <c r="U2" i="1" s="1"/>
  <c r="R62" i="1"/>
  <c r="R46" i="1"/>
  <c r="R23" i="1"/>
  <c r="T25" i="1"/>
  <c r="R25" i="1"/>
  <c r="T33" i="1"/>
  <c r="R33" i="1"/>
  <c r="T16" i="1"/>
  <c r="R16" i="1"/>
  <c r="T21" i="1"/>
  <c r="R21" i="1"/>
  <c r="T18" i="1"/>
  <c r="R18" i="1"/>
  <c r="T15" i="1"/>
  <c r="R15" i="1"/>
  <c r="T85" i="1"/>
  <c r="R85" i="1"/>
  <c r="T77" i="1"/>
  <c r="R77" i="1"/>
  <c r="T20" i="1"/>
  <c r="R20" i="1"/>
  <c r="T52" i="1"/>
  <c r="R52" i="1"/>
  <c r="T44" i="1"/>
  <c r="R44" i="1"/>
  <c r="T74" i="1"/>
  <c r="R74" i="1"/>
  <c r="M3" i="1"/>
  <c r="N69" i="1"/>
  <c r="S69" i="1" s="1"/>
  <c r="N79" i="1"/>
  <c r="U79" i="1" s="1"/>
  <c r="R19" i="1"/>
  <c r="R37" i="1"/>
  <c r="R69" i="1"/>
  <c r="T57" i="1"/>
  <c r="R57" i="1"/>
  <c r="T36" i="1"/>
  <c r="R36" i="1"/>
  <c r="T41" i="1"/>
  <c r="R41" i="1"/>
  <c r="T29" i="1"/>
  <c r="R29" i="1"/>
  <c r="N43" i="1"/>
  <c r="S43" i="1" s="1"/>
  <c r="R22" i="1"/>
  <c r="N82" i="1"/>
  <c r="U82" i="1" s="1"/>
  <c r="T51" i="1"/>
  <c r="R51" i="1"/>
  <c r="T35" i="1"/>
  <c r="R35" i="1"/>
  <c r="M84" i="1"/>
  <c r="N51" i="1"/>
  <c r="U51" i="1" s="1"/>
  <c r="R67" i="1"/>
  <c r="N39" i="1"/>
  <c r="U39" i="1" s="1"/>
  <c r="N23" i="1"/>
  <c r="S23" i="1" s="1"/>
  <c r="N56" i="1"/>
  <c r="U56" i="1" s="1"/>
  <c r="N21" i="1"/>
  <c r="S21" i="1" s="1"/>
  <c r="N67" i="1"/>
  <c r="S67" i="1" s="1"/>
  <c r="N29" i="1"/>
  <c r="S29" i="1" s="1"/>
  <c r="N85" i="1"/>
  <c r="S85" i="1" s="1"/>
  <c r="N57" i="1"/>
  <c r="S57" i="1" s="1"/>
  <c r="N25" i="1"/>
  <c r="U25" i="1" s="1"/>
  <c r="N20" i="1"/>
  <c r="S20" i="1" s="1"/>
  <c r="N26" i="1"/>
  <c r="S26" i="1" s="1"/>
  <c r="R11" i="1"/>
  <c r="R27" i="1"/>
  <c r="R78" i="1"/>
  <c r="R53" i="1"/>
  <c r="N70" i="1"/>
  <c r="U70" i="1" s="1"/>
  <c r="N74" i="1"/>
  <c r="U74" i="1" s="1"/>
  <c r="N37" i="1"/>
  <c r="S37" i="1" s="1"/>
  <c r="N86" i="1"/>
  <c r="S86" i="1" s="1"/>
  <c r="N15" i="1"/>
  <c r="U15" i="1" s="1"/>
  <c r="N18" i="1"/>
  <c r="U18" i="1" s="1"/>
  <c r="R66" i="1"/>
  <c r="N32" i="1"/>
  <c r="U32" i="1" s="1"/>
  <c r="M32" i="1"/>
  <c r="N83" i="1"/>
  <c r="U83" i="1" s="1"/>
  <c r="M83" i="1"/>
  <c r="N17" i="1"/>
  <c r="S17" i="1" s="1"/>
  <c r="M17" i="1"/>
  <c r="M55" i="1"/>
  <c r="N55" i="1"/>
  <c r="U55" i="1" s="1"/>
  <c r="N58" i="1"/>
  <c r="U58" i="1" s="1"/>
  <c r="M58" i="1"/>
  <c r="N49" i="1"/>
  <c r="U49" i="1" s="1"/>
  <c r="M49" i="1"/>
  <c r="M71" i="1"/>
  <c r="N71" i="1"/>
  <c r="S71" i="1" s="1"/>
  <c r="M72" i="1"/>
  <c r="N72" i="1"/>
  <c r="S72" i="1" s="1"/>
  <c r="M54" i="1"/>
  <c r="N54" i="1"/>
  <c r="U54" i="1" s="1"/>
  <c r="N47" i="1"/>
  <c r="U47" i="1" s="1"/>
  <c r="M47" i="1"/>
  <c r="N64" i="1"/>
  <c r="S64" i="1" s="1"/>
  <c r="M64" i="1"/>
  <c r="M39" i="1"/>
  <c r="N11" i="1"/>
  <c r="S11" i="1" s="1"/>
  <c r="M82" i="1"/>
  <c r="M45" i="1"/>
  <c r="M28" i="1"/>
  <c r="N41" i="1"/>
  <c r="S41" i="1" s="1"/>
  <c r="N34" i="1"/>
  <c r="S34" i="1" s="1"/>
  <c r="N16" i="1"/>
  <c r="U16" i="1" s="1"/>
  <c r="N10" i="1"/>
  <c r="S10" i="1" s="1"/>
  <c r="N33" i="1"/>
  <c r="S33" i="1" s="1"/>
  <c r="N63" i="1"/>
  <c r="S63" i="1" s="1"/>
  <c r="N46" i="1"/>
  <c r="S46" i="1" s="1"/>
  <c r="N78" i="1"/>
  <c r="U78" i="1" s="1"/>
  <c r="N73" i="1"/>
  <c r="S73" i="1" s="1"/>
  <c r="N53" i="1"/>
  <c r="S53" i="1" s="1"/>
  <c r="N59" i="1"/>
  <c r="S59" i="1" s="1"/>
  <c r="N30" i="1"/>
  <c r="U30" i="1" s="1"/>
  <c r="M70" i="1"/>
  <c r="M87" i="1"/>
  <c r="N52" i="1"/>
  <c r="S52" i="1" s="1"/>
  <c r="K89" i="1"/>
  <c r="N14" i="1"/>
  <c r="S14" i="1" s="1"/>
  <c r="N13" i="1"/>
  <c r="S13" i="1" s="1"/>
  <c r="N76" i="1"/>
  <c r="S76" i="1" s="1"/>
  <c r="N31" i="1"/>
  <c r="U31" i="1" s="1"/>
  <c r="N19" i="1"/>
  <c r="S19" i="1" s="1"/>
  <c r="N68" i="1"/>
  <c r="S68" i="1" s="1"/>
  <c r="N27" i="1"/>
  <c r="S27" i="1" s="1"/>
  <c r="N62" i="1"/>
  <c r="S62" i="1" s="1"/>
  <c r="N50" i="1"/>
  <c r="S50" i="1" s="1"/>
  <c r="N42" i="1"/>
  <c r="U42" i="1" s="1"/>
  <c r="N60" i="1"/>
  <c r="S60" i="1" s="1"/>
  <c r="N80" i="1"/>
  <c r="S80" i="1" s="1"/>
  <c r="N36" i="1"/>
  <c r="S36" i="1" s="1"/>
  <c r="N65" i="1"/>
  <c r="U65" i="1" s="1"/>
  <c r="N77" i="1"/>
  <c r="S77" i="1" s="1"/>
  <c r="N22" i="1"/>
  <c r="S22" i="1" s="1"/>
  <c r="N38" i="1"/>
  <c r="U38" i="1" s="1"/>
  <c r="N66" i="1"/>
  <c r="U66" i="1" s="1"/>
  <c r="L12" i="1"/>
  <c r="L9" i="1"/>
  <c r="M9" i="1" s="1"/>
  <c r="L8" i="1"/>
  <c r="M8" i="1" s="1"/>
  <c r="L7" i="1"/>
  <c r="L5" i="1"/>
  <c r="M5" i="1" s="1"/>
  <c r="U40" i="1" l="1"/>
  <c r="T4" i="1"/>
  <c r="R4" i="1"/>
  <c r="N4" i="1"/>
  <c r="U4" i="1" s="1"/>
  <c r="U3" i="1"/>
  <c r="U84" i="1"/>
  <c r="S24" i="1"/>
  <c r="U69" i="1"/>
  <c r="U61" i="1"/>
  <c r="U86" i="1"/>
  <c r="S48" i="1"/>
  <c r="U71" i="1"/>
  <c r="U29" i="1"/>
  <c r="S87" i="1"/>
  <c r="S25" i="1"/>
  <c r="U57" i="1"/>
  <c r="U20" i="1"/>
  <c r="U52" i="1"/>
  <c r="U45" i="1"/>
  <c r="U59" i="1"/>
  <c r="U21" i="1"/>
  <c r="S35" i="1"/>
  <c r="S56" i="1"/>
  <c r="S47" i="1"/>
  <c r="S74" i="1"/>
  <c r="U85" i="1"/>
  <c r="U67" i="1"/>
  <c r="S54" i="1"/>
  <c r="U41" i="1"/>
  <c r="S18" i="1"/>
  <c r="U72" i="1"/>
  <c r="S15" i="1"/>
  <c r="U27" i="1"/>
  <c r="S78" i="1"/>
  <c r="U33" i="1"/>
  <c r="S44" i="1"/>
  <c r="S83" i="1"/>
  <c r="S75" i="1"/>
  <c r="U68" i="1"/>
  <c r="U46" i="1"/>
  <c r="S49" i="1"/>
  <c r="S66" i="1"/>
  <c r="U11" i="1"/>
  <c r="N5" i="1"/>
  <c r="U5" i="1" s="1"/>
  <c r="S42" i="1"/>
  <c r="U37" i="1"/>
  <c r="S30" i="1"/>
  <c r="U28" i="1"/>
  <c r="S70" i="1"/>
  <c r="U17" i="1"/>
  <c r="S82" i="1"/>
  <c r="U43" i="1"/>
  <c r="U53" i="1"/>
  <c r="S38" i="1"/>
  <c r="T9" i="1"/>
  <c r="R9" i="1"/>
  <c r="T70" i="1"/>
  <c r="R70" i="1"/>
  <c r="T47" i="1"/>
  <c r="R47" i="1"/>
  <c r="T49" i="1"/>
  <c r="R49" i="1"/>
  <c r="T83" i="1"/>
  <c r="R83" i="1"/>
  <c r="U22" i="1"/>
  <c r="U62" i="1"/>
  <c r="U63" i="1"/>
  <c r="U34" i="1"/>
  <c r="S31" i="1"/>
  <c r="S58" i="1"/>
  <c r="U81" i="1"/>
  <c r="S55" i="1"/>
  <c r="S51" i="1"/>
  <c r="T5" i="1"/>
  <c r="R5" i="1"/>
  <c r="T28" i="1"/>
  <c r="R28" i="1"/>
  <c r="T39" i="1"/>
  <c r="R39" i="1"/>
  <c r="T72" i="1"/>
  <c r="R72" i="1"/>
  <c r="T55" i="1"/>
  <c r="R55" i="1"/>
  <c r="U77" i="1"/>
  <c r="U60" i="1"/>
  <c r="U19" i="1"/>
  <c r="U76" i="1"/>
  <c r="U73" i="1"/>
  <c r="U10" i="1"/>
  <c r="S79" i="1"/>
  <c r="S39" i="1"/>
  <c r="S32" i="1"/>
  <c r="U64" i="1"/>
  <c r="S2" i="1"/>
  <c r="T45" i="1"/>
  <c r="R45" i="1"/>
  <c r="T64" i="1"/>
  <c r="R64" i="1"/>
  <c r="T58" i="1"/>
  <c r="R58" i="1"/>
  <c r="T17" i="1"/>
  <c r="R17" i="1"/>
  <c r="T32" i="1"/>
  <c r="R32" i="1"/>
  <c r="S65" i="1"/>
  <c r="U13" i="1"/>
  <c r="U14" i="1"/>
  <c r="S16" i="1"/>
  <c r="U26" i="1"/>
  <c r="U23" i="1"/>
  <c r="T84" i="1"/>
  <c r="R84" i="1"/>
  <c r="U6" i="1"/>
  <c r="T81" i="1"/>
  <c r="R81" i="1"/>
  <c r="T8" i="1"/>
  <c r="R8" i="1"/>
  <c r="T87" i="1"/>
  <c r="R87" i="1"/>
  <c r="T82" i="1"/>
  <c r="R82" i="1"/>
  <c r="T54" i="1"/>
  <c r="R54" i="1"/>
  <c r="T71" i="1"/>
  <c r="R71" i="1"/>
  <c r="U36" i="1"/>
  <c r="U50" i="1"/>
  <c r="T40" i="1"/>
  <c r="R40" i="1"/>
  <c r="U80" i="1"/>
  <c r="T3" i="1"/>
  <c r="R3" i="1"/>
  <c r="T6" i="1"/>
  <c r="R6" i="1"/>
  <c r="N7" i="1"/>
  <c r="M7" i="1"/>
  <c r="N9" i="1"/>
  <c r="M12" i="1"/>
  <c r="N12" i="1"/>
  <c r="N8" i="1"/>
  <c r="S4" i="1" l="1"/>
  <c r="S5" i="1"/>
  <c r="T12" i="1"/>
  <c r="R12" i="1"/>
  <c r="M89" i="1"/>
  <c r="U9" i="1"/>
  <c r="S9" i="1"/>
  <c r="N89" i="1"/>
  <c r="S8" i="1"/>
  <c r="U8" i="1"/>
  <c r="T7" i="1"/>
  <c r="T89" i="1" s="1"/>
  <c r="R7" i="1"/>
  <c r="R89" i="1" s="1"/>
  <c r="U12" i="1"/>
  <c r="S12" i="1"/>
  <c r="S7" i="1"/>
  <c r="U7" i="1"/>
  <c r="U89" i="1" l="1"/>
  <c r="S89" i="1"/>
</calcChain>
</file>

<file path=xl/sharedStrings.xml><?xml version="1.0" encoding="utf-8"?>
<sst xmlns="http://schemas.openxmlformats.org/spreadsheetml/2006/main" count="3322" uniqueCount="301">
  <si>
    <t>Title</t>
  </si>
  <si>
    <t>DNQ</t>
  </si>
  <si>
    <t>Longevity 
Years</t>
  </si>
  <si>
    <t>Regular
Hours</t>
  </si>
  <si>
    <t>2019
Annual Salary</t>
  </si>
  <si>
    <t>Longevity
%</t>
  </si>
  <si>
    <t>DENF</t>
  </si>
  <si>
    <t>DENS</t>
  </si>
  <si>
    <t>HLTHF</t>
  </si>
  <si>
    <t>HLTHS</t>
  </si>
  <si>
    <t>Dental
Plan</t>
  </si>
  <si>
    <t>Health 
Plan</t>
  </si>
  <si>
    <t>2020 (COLA)
Annual Salary</t>
  </si>
  <si>
    <t>WRS 
Category</t>
  </si>
  <si>
    <t>2019 Longevity
Cost</t>
  </si>
  <si>
    <t>2020 Longevity
Cost</t>
  </si>
  <si>
    <t>General</t>
  </si>
  <si>
    <t>Protective</t>
  </si>
  <si>
    <t>2019
WRS
Rate</t>
  </si>
  <si>
    <t>2020
WRS
Rate</t>
  </si>
  <si>
    <t>2019
WRS
Cost</t>
  </si>
  <si>
    <t>2020
WRS
Cost</t>
  </si>
  <si>
    <t>2019
FICA
Cost
(7.65%)</t>
  </si>
  <si>
    <t>2020
FICA
Cost
(7.65%)</t>
  </si>
  <si>
    <t>2019
Dental
Cost</t>
  </si>
  <si>
    <t>2020
Dental
Cost</t>
  </si>
  <si>
    <t>2019
Health
Cost</t>
  </si>
  <si>
    <t>2020
Health
Cost</t>
  </si>
  <si>
    <t>Totals</t>
  </si>
  <si>
    <t>Employee Number</t>
  </si>
  <si>
    <t>First 
Name</t>
  </si>
  <si>
    <t>Last 
Name</t>
  </si>
  <si>
    <t>Hire
Date</t>
  </si>
  <si>
    <t>Hannah</t>
  </si>
  <si>
    <t>Ludo</t>
  </si>
  <si>
    <t>Bagman</t>
  </si>
  <si>
    <t>Department of Magical Games and Sports</t>
  </si>
  <si>
    <t>Date
of
Birth</t>
  </si>
  <si>
    <t>Bathilda</t>
  </si>
  <si>
    <t>Bagshot</t>
  </si>
  <si>
    <t>Author</t>
  </si>
  <si>
    <t>Katie</t>
  </si>
  <si>
    <t>Bell</t>
  </si>
  <si>
    <t>Amelia</t>
  </si>
  <si>
    <t>Bones</t>
  </si>
  <si>
    <t>Department of Magical Law Enforcement</t>
  </si>
  <si>
    <t>Susan</t>
  </si>
  <si>
    <t>Member of DA</t>
  </si>
  <si>
    <t>Terry</t>
  </si>
  <si>
    <t>Boot</t>
  </si>
  <si>
    <t>Lavender</t>
  </si>
  <si>
    <t>Brown</t>
  </si>
  <si>
    <t>Milicent</t>
  </si>
  <si>
    <t>Bulstrode</t>
  </si>
  <si>
    <t>Inquisitorial Squad</t>
  </si>
  <si>
    <t>Charity</t>
  </si>
  <si>
    <t>Burbage</t>
  </si>
  <si>
    <t>Professor of Muggle Studies</t>
  </si>
  <si>
    <t>Frank</t>
  </si>
  <si>
    <t>Bryce</t>
  </si>
  <si>
    <t>Gardener</t>
  </si>
  <si>
    <t>Abbott</t>
  </si>
  <si>
    <t>3 Years of Employment</t>
  </si>
  <si>
    <t>7 Years of Employment</t>
  </si>
  <si>
    <t>11 Years of Employment</t>
  </si>
  <si>
    <t>15 Years of Employment</t>
  </si>
  <si>
    <t>19 Years of Employment</t>
  </si>
  <si>
    <t>23 Years of Employment</t>
  </si>
  <si>
    <t xml:space="preserve">LONGEVITY PAY </t>
  </si>
  <si>
    <t>PERCENT OF BASE</t>
  </si>
  <si>
    <t>Sirius</t>
  </si>
  <si>
    <t>Black</t>
  </si>
  <si>
    <t>Cho</t>
  </si>
  <si>
    <t>Chang</t>
  </si>
  <si>
    <t>Quidditch Seeker - Ravenclaw</t>
  </si>
  <si>
    <t>Quidditch Chaser - Gryffindor</t>
  </si>
  <si>
    <t>Penelope</t>
  </si>
  <si>
    <t>Clearwater</t>
  </si>
  <si>
    <t>Prefect - Ravenclaw</t>
  </si>
  <si>
    <t>Michael</t>
  </si>
  <si>
    <t>Corner</t>
  </si>
  <si>
    <t>Vincent</t>
  </si>
  <si>
    <t>Crabbe</t>
  </si>
  <si>
    <t>Colin</t>
  </si>
  <si>
    <t>Creevey</t>
  </si>
  <si>
    <t>Dennis</t>
  </si>
  <si>
    <t>Bartemius</t>
  </si>
  <si>
    <t>Crouch Sr.</t>
  </si>
  <si>
    <t>Department of International Magical Cooperation</t>
  </si>
  <si>
    <t>Roger</t>
  </si>
  <si>
    <t>Davies</t>
  </si>
  <si>
    <t>Quidditch Captain - Ravenclaw</t>
  </si>
  <si>
    <t>John</t>
  </si>
  <si>
    <t>Dawlish</t>
  </si>
  <si>
    <t>Auror</t>
  </si>
  <si>
    <t>Fleur</t>
  </si>
  <si>
    <t>Delacour</t>
  </si>
  <si>
    <t>Triwizard Champion</t>
  </si>
  <si>
    <t>Cedric</t>
  </si>
  <si>
    <t>Diggory</t>
  </si>
  <si>
    <t>Quidditch Seeker - Hufflepuff</t>
  </si>
  <si>
    <t>Albus</t>
  </si>
  <si>
    <t>Dumbledore</t>
  </si>
  <si>
    <t>Argus</t>
  </si>
  <si>
    <t>Filch</t>
  </si>
  <si>
    <t>Caretaker of Hogwarts</t>
  </si>
  <si>
    <t>Seamus</t>
  </si>
  <si>
    <t>Finnigan</t>
  </si>
  <si>
    <t>Mundungus</t>
  </si>
  <si>
    <t>Fletcher</t>
  </si>
  <si>
    <t>Common Thief</t>
  </si>
  <si>
    <t>Filius</t>
  </si>
  <si>
    <t>Flitwick</t>
  </si>
  <si>
    <t>Professor of Charms</t>
  </si>
  <si>
    <t>Florean</t>
  </si>
  <si>
    <t>Fortescue</t>
  </si>
  <si>
    <t>Ice Cream Vendor</t>
  </si>
  <si>
    <t>Cornelius</t>
  </si>
  <si>
    <t>Fudge</t>
  </si>
  <si>
    <t>Minister of Magic</t>
  </si>
  <si>
    <t>Anthony</t>
  </si>
  <si>
    <t>Goldstein</t>
  </si>
  <si>
    <t xml:space="preserve">Gregory </t>
  </si>
  <si>
    <t>Goyle</t>
  </si>
  <si>
    <t>Hermoine</t>
  </si>
  <si>
    <t>Granger</t>
  </si>
  <si>
    <t>Member of DA - Founder of S.P.E.W.</t>
  </si>
  <si>
    <t>Fenrir</t>
  </si>
  <si>
    <t>Greyback</t>
  </si>
  <si>
    <t>Gellert</t>
  </si>
  <si>
    <t>Grindelwald</t>
  </si>
  <si>
    <t>Dark Wizard</t>
  </si>
  <si>
    <t>Wilhelmina</t>
  </si>
  <si>
    <t>Grubbly-Plank</t>
  </si>
  <si>
    <t>Substitute Care of Magical Creatures</t>
  </si>
  <si>
    <t>Rubeus</t>
  </si>
  <si>
    <t>Hagrid</t>
  </si>
  <si>
    <t>Keeper of Keys and Grounds at Hogwarts</t>
  </si>
  <si>
    <t>Rolanda</t>
  </si>
  <si>
    <t>Hooch</t>
  </si>
  <si>
    <t>Flying Instructor-Quidditch Referee</t>
  </si>
  <si>
    <t xml:space="preserve">Order of the Phoenix </t>
  </si>
  <si>
    <t>Werewolf</t>
  </si>
  <si>
    <t>Harry</t>
  </si>
  <si>
    <t>Potter</t>
  </si>
  <si>
    <t>Chosen One</t>
  </si>
  <si>
    <t>Angelina</t>
  </si>
  <si>
    <t>Johnson</t>
  </si>
  <si>
    <t>Lee</t>
  </si>
  <si>
    <t>Jordan</t>
  </si>
  <si>
    <t>Quidditch Commentator</t>
  </si>
  <si>
    <t>Igor</t>
  </si>
  <si>
    <t>Karkaroff</t>
  </si>
  <si>
    <t>Headmaster of Durmstrang</t>
  </si>
  <si>
    <t>Viktor</t>
  </si>
  <si>
    <t>Krum</t>
  </si>
  <si>
    <t>Quidditch Seeker - Bulgaria</t>
  </si>
  <si>
    <t>Gilderoy</t>
  </si>
  <si>
    <t>Lockhard</t>
  </si>
  <si>
    <t>Neville</t>
  </si>
  <si>
    <t>Longbottom</t>
  </si>
  <si>
    <t xml:space="preserve">Luna </t>
  </si>
  <si>
    <t>Lovegood</t>
  </si>
  <si>
    <t>Xenophilius</t>
  </si>
  <si>
    <t>Editor of the Quibbler</t>
  </si>
  <si>
    <t>Remus</t>
  </si>
  <si>
    <t>Lupin</t>
  </si>
  <si>
    <t>Draco</t>
  </si>
  <si>
    <t>Malfoy</t>
  </si>
  <si>
    <t>Ernie</t>
  </si>
  <si>
    <t>Macmillan</t>
  </si>
  <si>
    <t>Minerva</t>
  </si>
  <si>
    <t>McGonagall</t>
  </si>
  <si>
    <t>Professor of Transfiguration</t>
  </si>
  <si>
    <t>Alastor</t>
  </si>
  <si>
    <t>Moody</t>
  </si>
  <si>
    <t>Garrick</t>
  </si>
  <si>
    <t>Ollivander</t>
  </si>
  <si>
    <t>Wandmaker</t>
  </si>
  <si>
    <t>Peter</t>
  </si>
  <si>
    <t>Pettigrew</t>
  </si>
  <si>
    <t>Rat</t>
  </si>
  <si>
    <t>Parvati</t>
  </si>
  <si>
    <t>Patil</t>
  </si>
  <si>
    <t>Padma</t>
  </si>
  <si>
    <t>Poppy</t>
  </si>
  <si>
    <t>Pomfrey</t>
  </si>
  <si>
    <t>Nurse</t>
  </si>
  <si>
    <t>Quirinus</t>
  </si>
  <si>
    <t>Quirrell</t>
  </si>
  <si>
    <t>Helena</t>
  </si>
  <si>
    <t>Ravenclaw</t>
  </si>
  <si>
    <t>Ghost</t>
  </si>
  <si>
    <t>Tom</t>
  </si>
  <si>
    <t>Riddle</t>
  </si>
  <si>
    <t>Dark Lord</t>
  </si>
  <si>
    <t>Newt</t>
  </si>
  <si>
    <t>Scamander</t>
  </si>
  <si>
    <t>Magizoologist</t>
  </si>
  <si>
    <t>Rufus</t>
  </si>
  <si>
    <t>Scrimgeour</t>
  </si>
  <si>
    <t>Head Auror</t>
  </si>
  <si>
    <t>Kingsley</t>
  </si>
  <si>
    <t>Shacklebolt</t>
  </si>
  <si>
    <t>Stan</t>
  </si>
  <si>
    <t>Shunpike</t>
  </si>
  <si>
    <t>Conductor of the Knight Bus</t>
  </si>
  <si>
    <t>Rita</t>
  </si>
  <si>
    <t>Skeeter</t>
  </si>
  <si>
    <t>Reporter</t>
  </si>
  <si>
    <t>Horace</t>
  </si>
  <si>
    <t>Slughorn</t>
  </si>
  <si>
    <t>Professor of Potions</t>
  </si>
  <si>
    <t>Sacharias</t>
  </si>
  <si>
    <t>Smith</t>
  </si>
  <si>
    <t>Severus</t>
  </si>
  <si>
    <t>Snape</t>
  </si>
  <si>
    <t>Alicia</t>
  </si>
  <si>
    <t>Spinnet</t>
  </si>
  <si>
    <t>Pomona</t>
  </si>
  <si>
    <t>Sprout</t>
  </si>
  <si>
    <t>Professor of Herbology</t>
  </si>
  <si>
    <t>Dean</t>
  </si>
  <si>
    <t>Thomas</t>
  </si>
  <si>
    <t>Tonks</t>
  </si>
  <si>
    <t>Nymphadora</t>
  </si>
  <si>
    <t>Sybill</t>
  </si>
  <si>
    <t>Trelawney</t>
  </si>
  <si>
    <t>Professor of Divination</t>
  </si>
  <si>
    <t>Dolores</t>
  </si>
  <si>
    <t>Umbridge</t>
  </si>
  <si>
    <t>Senior Undersecretary to the Minister of Magic</t>
  </si>
  <si>
    <t>Septima</t>
  </si>
  <si>
    <t>Vector</t>
  </si>
  <si>
    <t>Professor of Arithmancy</t>
  </si>
  <si>
    <t>Arthur</t>
  </si>
  <si>
    <t>Weasley</t>
  </si>
  <si>
    <t>Head of the Misuse of Muggle Artefacts Office</t>
  </si>
  <si>
    <t>Bill</t>
  </si>
  <si>
    <t>Banker at Gringotts</t>
  </si>
  <si>
    <t>Charlie</t>
  </si>
  <si>
    <t>Dragon Keeper</t>
  </si>
  <si>
    <t>Fred</t>
  </si>
  <si>
    <t>Co-Owner of Weasleys' Wizard Wheeses</t>
  </si>
  <si>
    <t>George</t>
  </si>
  <si>
    <t>Ginny</t>
  </si>
  <si>
    <t>Member of the DA</t>
  </si>
  <si>
    <t xml:space="preserve">Molly </t>
  </si>
  <si>
    <t>Percy</t>
  </si>
  <si>
    <t>Ron</t>
  </si>
  <si>
    <t>Oliver</t>
  </si>
  <si>
    <t>Wood</t>
  </si>
  <si>
    <t>Quidditch Captain - Gryffindor</t>
  </si>
  <si>
    <t>Corban</t>
  </si>
  <si>
    <t>Yaxley</t>
  </si>
  <si>
    <t>Head of Magical Law Enforcement</t>
  </si>
  <si>
    <t>Prefect-Gryffindor</t>
  </si>
  <si>
    <t>Age</t>
  </si>
  <si>
    <t>Headmaster of Hogwarts</t>
  </si>
  <si>
    <t>1/1/1881</t>
  </si>
  <si>
    <t>4/23/1892</t>
  </si>
  <si>
    <t>2/4/1883</t>
  </si>
  <si>
    <t>Professor Defense Against the Dark Arts</t>
  </si>
  <si>
    <t>2019 WRS RATES</t>
  </si>
  <si>
    <t>Teacher</t>
  </si>
  <si>
    <t>2020 WRS RATES</t>
  </si>
  <si>
    <t>2019 DENTAL</t>
  </si>
  <si>
    <t>DENS+1</t>
  </si>
  <si>
    <t>2020 DENTAL</t>
  </si>
  <si>
    <t>2019 HEALTH</t>
  </si>
  <si>
    <t xml:space="preserve">2020 HEALTH </t>
  </si>
  <si>
    <t>DECLINE</t>
  </si>
  <si>
    <t>Years of Service
Years</t>
  </si>
  <si>
    <t>Dental
Plan
(22)</t>
  </si>
  <si>
    <t>Health 
Plan
(25)</t>
  </si>
  <si>
    <t xml:space="preserve">Salutation </t>
  </si>
  <si>
    <t>Name</t>
  </si>
  <si>
    <t>YEARS OF SERVICE</t>
  </si>
  <si>
    <t>Longevity
%
(2)</t>
  </si>
  <si>
    <t>Student</t>
  </si>
  <si>
    <t>Ministry of Magic</t>
  </si>
  <si>
    <t>Category</t>
  </si>
  <si>
    <t>Private Sector</t>
  </si>
  <si>
    <t>Hogwarts Staff</t>
  </si>
  <si>
    <t>Crouch</t>
  </si>
  <si>
    <t>Sr.</t>
  </si>
  <si>
    <t>Gregory</t>
  </si>
  <si>
    <t>Luna</t>
  </si>
  <si>
    <t>Molly</t>
  </si>
  <si>
    <t>Row Labels</t>
  </si>
  <si>
    <t>Sum of 2019
Dental
Cost</t>
  </si>
  <si>
    <t>Grand Total</t>
  </si>
  <si>
    <t>Sum of 2020
Dental
Cost</t>
  </si>
  <si>
    <t>Sum of 2019
Health
Cost</t>
  </si>
  <si>
    <t>Sum of 2020
Health
Cost</t>
  </si>
  <si>
    <t>3</t>
  </si>
  <si>
    <t>7</t>
  </si>
  <si>
    <t>11</t>
  </si>
  <si>
    <t>15</t>
  </si>
  <si>
    <t>19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</si>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</sst>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9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</cellStyleXfs>
  <cellXfs count="58">
    <xf numFmtId="0" fontId="0" fillId="0" borderId="0" xfId="0"/>
    <xf numFmtId="44" fontId="0" fillId="0" borderId="0" xfId="0" applyNumberFormat="1"/>
    <xf numFmtId="0" fontId="2" fillId="0" borderId="0" xfId="0" applyFont="1"/>
    <xf numFmtId="0" fontId="0" fillId="0" borderId="0" xfId="0" applyFont="1"/>
    <xf numFmtId="44" fontId="0" fillId="0" borderId="0" xfId="0" applyNumberFormat="1" applyFont="1"/>
    <xf numFmtId="0" fontId="5" fillId="0" borderId="0" xfId="0" applyNumberFormat="1" applyFont="1" applyFill="1" applyBorder="1" applyAlignment="1">
      <alignment horizontal="left" vertical="top" wrapText="1" readingOrder="1"/>
    </xf>
    <xf numFmtId="10" fontId="0" fillId="0" borderId="0" xfId="0" applyNumberFormat="1"/>
    <xf numFmtId="10" fontId="2" fillId="0" borderId="0" xfId="0" applyNumberFormat="1" applyFont="1"/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/>
    </xf>
    <xf numFmtId="44" fontId="2" fillId="3" borderId="0" xfId="0" applyNumberFormat="1" applyFont="1" applyFill="1" applyAlignment="1">
      <alignment horizontal="center" vertical="top" wrapText="1"/>
    </xf>
    <xf numFmtId="44" fontId="2" fillId="4" borderId="0" xfId="0" applyNumberFormat="1" applyFont="1" applyFill="1" applyAlignment="1">
      <alignment horizontal="center" vertical="top" wrapText="1"/>
    </xf>
    <xf numFmtId="44" fontId="6" fillId="4" borderId="0" xfId="0" applyNumberFormat="1" applyFont="1" applyFill="1" applyAlignment="1">
      <alignment horizontal="center" vertical="top" wrapText="1"/>
    </xf>
    <xf numFmtId="10" fontId="2" fillId="3" borderId="0" xfId="0" applyNumberFormat="1" applyFont="1" applyFill="1" applyAlignment="1">
      <alignment horizontal="center" vertical="top" wrapText="1"/>
    </xf>
    <xf numFmtId="10" fontId="2" fillId="4" borderId="0" xfId="0" applyNumberFormat="1" applyFont="1" applyFill="1" applyAlignment="1">
      <alignment horizontal="center" vertical="top" wrapText="1"/>
    </xf>
    <xf numFmtId="41" fontId="2" fillId="4" borderId="0" xfId="0" applyNumberFormat="1" applyFont="1" applyFill="1" applyAlignment="1">
      <alignment horizontal="center" vertical="top" wrapText="1"/>
    </xf>
    <xf numFmtId="41" fontId="2" fillId="3" borderId="0" xfId="0" applyNumberFormat="1" applyFont="1" applyFill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44" fontId="5" fillId="0" borderId="0" xfId="0" applyNumberFormat="1" applyFont="1" applyFill="1" applyBorder="1" applyAlignment="1">
      <alignment horizontal="right" vertical="top" wrapText="1" readingOrder="1"/>
    </xf>
    <xf numFmtId="41" fontId="0" fillId="0" borderId="0" xfId="0" applyNumberFormat="1" applyFont="1"/>
    <xf numFmtId="0" fontId="0" fillId="0" borderId="0" xfId="0" applyFont="1" applyAlignment="1">
      <alignment wrapText="1"/>
    </xf>
    <xf numFmtId="10" fontId="0" fillId="0" borderId="0" xfId="0" applyNumberFormat="1" applyFont="1"/>
    <xf numFmtId="0" fontId="6" fillId="2" borderId="0" xfId="0" applyFont="1" applyFill="1" applyAlignment="1">
      <alignment horizontal="center" vertical="top" wrapText="1"/>
    </xf>
    <xf numFmtId="0" fontId="3" fillId="0" borderId="0" xfId="0" applyFont="1"/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9" fontId="0" fillId="0" borderId="0" xfId="0" applyNumberFormat="1"/>
    <xf numFmtId="1" fontId="3" fillId="0" borderId="0" xfId="0" applyNumberFormat="1" applyFont="1"/>
    <xf numFmtId="14" fontId="2" fillId="2" borderId="0" xfId="0" applyNumberFormat="1" applyFont="1" applyFill="1" applyAlignment="1">
      <alignment horizontal="center" vertical="top" wrapText="1"/>
    </xf>
    <xf numFmtId="14" fontId="6" fillId="2" borderId="0" xfId="0" applyNumberFormat="1" applyFont="1" applyFill="1" applyAlignment="1">
      <alignment horizontal="center" vertical="top" wrapText="1"/>
    </xf>
    <xf numFmtId="14" fontId="0" fillId="0" borderId="0" xfId="0" applyNumberFormat="1" applyFont="1" applyFill="1" applyAlignment="1">
      <alignment horizontal="right" vertical="top" wrapText="1"/>
    </xf>
    <xf numFmtId="14" fontId="5" fillId="0" borderId="0" xfId="0" applyNumberFormat="1" applyFont="1" applyFill="1" applyBorder="1" applyAlignment="1">
      <alignment horizontal="right" vertical="top" wrapText="1" readingOrder="1"/>
    </xf>
    <xf numFmtId="14" fontId="0" fillId="0" borderId="0" xfId="0" applyNumberFormat="1" applyFont="1" applyAlignment="1">
      <alignment horizontal="right"/>
    </xf>
    <xf numFmtId="14" fontId="5" fillId="0" borderId="0" xfId="0" applyNumberFormat="1" applyFont="1" applyFill="1" applyBorder="1" applyAlignment="1">
      <alignment horizontal="right" readingOrder="1"/>
    </xf>
    <xf numFmtId="14" fontId="3" fillId="0" borderId="0" xfId="0" applyNumberFormat="1" applyFont="1" applyAlignment="1">
      <alignment horizontal="right"/>
    </xf>
    <xf numFmtId="14" fontId="3" fillId="0" borderId="0" xfId="0" applyNumberFormat="1" applyFont="1" applyFill="1" applyBorder="1" applyAlignment="1">
      <alignment horizontal="right" vertical="top" wrapText="1" readingOrder="1"/>
    </xf>
    <xf numFmtId="1" fontId="2" fillId="2" borderId="0" xfId="0" applyNumberFormat="1" applyFont="1" applyFill="1" applyAlignment="1">
      <alignment horizontal="right" vertical="top" wrapText="1"/>
    </xf>
    <xf numFmtId="1" fontId="0" fillId="0" borderId="0" xfId="0" applyNumberFormat="1" applyFont="1" applyAlignment="1">
      <alignment horizontal="right"/>
    </xf>
    <xf numFmtId="9" fontId="2" fillId="2" borderId="0" xfId="0" applyNumberFormat="1" applyFont="1" applyFill="1" applyAlignment="1">
      <alignment horizontal="center" vertical="top" wrapText="1"/>
    </xf>
    <xf numFmtId="9" fontId="0" fillId="0" borderId="0" xfId="0" applyNumberFormat="1" applyFont="1" applyAlignment="1">
      <alignment horizontal="center"/>
    </xf>
    <xf numFmtId="9" fontId="5" fillId="0" borderId="0" xfId="0" applyNumberFormat="1" applyFont="1" applyFill="1" applyBorder="1" applyAlignment="1">
      <alignment horizontal="center" vertical="top" wrapText="1" readingOrder="1"/>
    </xf>
    <xf numFmtId="44" fontId="0" fillId="0" borderId="0" xfId="0" applyNumberFormat="1" applyFont="1" applyFill="1" applyAlignment="1">
      <alignment horizontal="right" vertical="top" wrapText="1"/>
    </xf>
    <xf numFmtId="44" fontId="5" fillId="0" borderId="0" xfId="0" applyNumberFormat="1" applyFont="1" applyFill="1" applyBorder="1" applyAlignment="1">
      <alignment horizontal="right" vertical="top" readingOrder="1"/>
    </xf>
    <xf numFmtId="44" fontId="0" fillId="0" borderId="0" xfId="0" applyNumberFormat="1" applyFont="1" applyAlignment="1">
      <alignment horizontal="right" wrapText="1"/>
    </xf>
    <xf numFmtId="0" fontId="2" fillId="2" borderId="0" xfId="0" applyNumberFormat="1" applyFont="1" applyFill="1" applyAlignment="1">
      <alignment horizontal="center" vertical="top" wrapText="1"/>
    </xf>
    <xf numFmtId="0" fontId="0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right"/>
    </xf>
    <xf numFmtId="0" fontId="6" fillId="0" borderId="0" xfId="0" applyFont="1"/>
    <xf numFmtId="1" fontId="2" fillId="0" borderId="0" xfId="0" applyNumberFormat="1" applyFont="1" applyAlignment="1">
      <alignment horizontal="right"/>
    </xf>
    <xf numFmtId="44" fontId="2" fillId="0" borderId="0" xfId="0" applyNumberFormat="1" applyFont="1" applyAlignment="1">
      <alignment horizontal="right" wrapText="1"/>
    </xf>
    <xf numFmtId="9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1" fontId="2" fillId="2" borderId="0" xfId="0" applyNumberFormat="1" applyFont="1" applyFill="1" applyAlignment="1">
      <alignment horizontal="center" vertical="top" wrapText="1"/>
    </xf>
    <xf numFmtId="9" fontId="0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</cellXfs>
  <cellStyles count="7">
    <cellStyle name="Normal" xfId="0" builtinId="0"/>
    <cellStyle name="Normal 10" xfId="3"/>
    <cellStyle name="Normal 10 2" xfId="5"/>
    <cellStyle name="Normal 11" xfId="1"/>
    <cellStyle name="Normal 13" xfId="2"/>
    <cellStyle name="Normal 14" xfId="6"/>
    <cellStyle name="Normal 8" xfId="4"/>
  </cellStyles>
  <dxfs count="11"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GFOA" refreshedDate="43720.596096759262" createdVersion="6" refreshedVersion="6" minRefreshableVersion="3" recordCount="86">
  <cacheSource type="worksheet">
    <worksheetSource ref="A1:P87" sheet="PIVOT TABLE"/>
  </cacheSource>
  <cacheFields count="16">
    <cacheField name="Employee Number" numFmtId="0">
      <sharedItems containsSemiMixedTypes="0" containsString="0" containsNumber="1" containsInteger="1" minValue="1014" maxValue="5936"/>
    </cacheField>
    <cacheField name="Category" numFmtId="0">
      <sharedItems count="4">
        <s v="Student"/>
        <s v="Ministry of Magic"/>
        <s v="Private Sector"/>
        <s v="Hogwarts Staff"/>
      </sharedItems>
    </cacheField>
    <cacheField name="First _x000a_Name" numFmtId="0">
      <sharedItems/>
    </cacheField>
    <cacheField name="Last _x000a_Name" numFmtId="0">
      <sharedItems/>
    </cacheField>
    <cacheField name="Title" numFmtId="0">
      <sharedItems/>
    </cacheField>
    <cacheField name="Date_x000a_of_x000a_Birth" numFmtId="14">
      <sharedItems containsDate="1" containsMixedTypes="1" minDate="1901-01-12T00:00:00" maxDate="1983-09-10T00:00:00"/>
    </cacheField>
    <cacheField name="Hire_x000a_Date" numFmtId="14">
      <sharedItems containsSemiMixedTypes="0" containsNonDate="0" containsDate="1" containsString="0" minDate="1903-04-20T00:00:00" maxDate="2019-09-05T00:00:00"/>
    </cacheField>
    <cacheField name="Age" numFmtId="1">
      <sharedItems containsSemiMixedTypes="0" containsString="0" containsNumber="1" containsInteger="1" minValue="36" maxValue="138"/>
    </cacheField>
    <cacheField name="Years of Service_x000a_Years" numFmtId="1">
      <sharedItems containsSemiMixedTypes="0" containsString="0" containsNumber="1" containsInteger="1" minValue="0" maxValue="116"/>
    </cacheField>
    <cacheField name="Regular_x000a_Hours" numFmtId="0">
      <sharedItems containsSemiMixedTypes="0" containsString="0" containsNumber="1" containsInteger="1" minValue="40" maxValue="40"/>
    </cacheField>
    <cacheField name="Dental_x000a_Plan" numFmtId="0">
      <sharedItems/>
    </cacheField>
    <cacheField name="2019_x000a_Dental_x000a_Cost" numFmtId="44">
      <sharedItems containsSemiMixedTypes="0" containsString="0" containsNumber="1" containsInteger="1" minValue="0" maxValue="1000"/>
    </cacheField>
    <cacheField name="2020_x000a_Dental_x000a_Cost" numFmtId="41">
      <sharedItems containsSemiMixedTypes="0" containsString="0" containsNumber="1" containsInteger="1" minValue="0" maxValue="1200"/>
    </cacheField>
    <cacheField name="Health _x000a_Plan" numFmtId="0">
      <sharedItems/>
    </cacheField>
    <cacheField name="2019_x000a_Health_x000a_Cost" numFmtId="41">
      <sharedItems containsSemiMixedTypes="0" containsString="0" containsNumber="1" containsInteger="1" minValue="0" maxValue="10000"/>
    </cacheField>
    <cacheField name="2020_x000a_Health_x000a_Cost" numFmtId="41">
      <sharedItems containsSemiMixedTypes="0" containsString="0" containsNumber="1" containsInteger="1" minValue="0" maxValue="11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6">
  <r>
    <n v="5448"/>
    <x v="0"/>
    <s v="Hannah"/>
    <s v="Abbott"/>
    <s v="Member of DA"/>
    <d v="1980-03-14T00:00:00"/>
    <d v="2008-08-01T00:00:00"/>
    <n v="39"/>
    <n v="11"/>
    <n v="40"/>
    <s v="DNQ"/>
    <n v="0"/>
    <n v="0"/>
    <s v="DNQ"/>
    <n v="0"/>
    <n v="0"/>
  </r>
  <r>
    <n v="1245"/>
    <x v="1"/>
    <s v="Ludo"/>
    <s v="Bagman"/>
    <s v="Department of Magical Games and Sports"/>
    <d v="1962-04-16T00:00:00"/>
    <d v="1992-09-07T00:00:00"/>
    <n v="57"/>
    <n v="27"/>
    <n v="40"/>
    <s v="DENF"/>
    <n v="1000"/>
    <n v="1200"/>
    <s v="HLTHF"/>
    <n v="10000"/>
    <n v="11000"/>
  </r>
  <r>
    <n v="4224"/>
    <x v="2"/>
    <s v="Bathilda"/>
    <s v="Bagshot"/>
    <s v="Author"/>
    <s v="4/23/1892"/>
    <d v="1940-08-01T00:00:00"/>
    <n v="127"/>
    <n v="79"/>
    <n v="40"/>
    <s v="DENS"/>
    <n v="500"/>
    <n v="550"/>
    <s v="HLTHS"/>
    <n v="5000"/>
    <n v="5500"/>
  </r>
  <r>
    <n v="2530"/>
    <x v="0"/>
    <s v="Katie"/>
    <s v="Bell"/>
    <s v="Quidditch Chaser - Gryffindor"/>
    <d v="1980-06-08T00:00:00"/>
    <d v="2010-09-01T00:00:00"/>
    <n v="39"/>
    <n v="9"/>
    <n v="40"/>
    <s v="DNQ"/>
    <n v="0"/>
    <n v="0"/>
    <s v="DNQ"/>
    <n v="0"/>
    <n v="0"/>
  </r>
  <r>
    <n v="4928"/>
    <x v="2"/>
    <s v="Sirius"/>
    <s v="Black"/>
    <s v="Order of the Phoenix "/>
    <d v="1968-11-03T00:00:00"/>
    <d v="2008-07-01T00:00:00"/>
    <n v="50"/>
    <n v="11"/>
    <n v="40"/>
    <s v="DENS"/>
    <n v="500"/>
    <n v="550"/>
    <s v="HLTHS"/>
    <n v="5000"/>
    <n v="5500"/>
  </r>
  <r>
    <n v="5845"/>
    <x v="1"/>
    <s v="Amelia"/>
    <s v="Bones"/>
    <s v="Department of Magical Law Enforcement"/>
    <d v="1960-03-24T00:00:00"/>
    <d v="2007-04-09T00:00:00"/>
    <n v="59"/>
    <n v="12"/>
    <n v="40"/>
    <s v="DENF"/>
    <n v="1000"/>
    <n v="1200"/>
    <s v="HLTHF"/>
    <n v="10000"/>
    <n v="11000"/>
  </r>
  <r>
    <n v="4569"/>
    <x v="0"/>
    <s v="Susan"/>
    <s v="Bones"/>
    <s v="Member of DA"/>
    <d v="1980-01-12T00:00:00"/>
    <d v="2008-08-01T00:00:00"/>
    <n v="39"/>
    <n v="11"/>
    <n v="40"/>
    <s v="DNQ"/>
    <n v="0"/>
    <n v="0"/>
    <s v="DNQ"/>
    <n v="0"/>
    <n v="0"/>
  </r>
  <r>
    <n v="4077"/>
    <x v="0"/>
    <s v="Terry"/>
    <s v="Boot"/>
    <s v="Member of DA"/>
    <d v="1981-02-06T00:00:00"/>
    <d v="2008-08-01T00:00:00"/>
    <n v="38"/>
    <n v="11"/>
    <n v="40"/>
    <s v="DNQ"/>
    <n v="0"/>
    <n v="0"/>
    <s v="DNQ"/>
    <n v="0"/>
    <n v="0"/>
  </r>
  <r>
    <n v="2250"/>
    <x v="0"/>
    <s v="Lavender"/>
    <s v="Brown"/>
    <s v="Member of DA"/>
    <d v="1980-06-03T00:00:00"/>
    <d v="2008-08-01T00:00:00"/>
    <n v="39"/>
    <n v="11"/>
    <n v="40"/>
    <s v="DNQ"/>
    <n v="0"/>
    <n v="0"/>
    <s v="DNQ"/>
    <n v="0"/>
    <n v="0"/>
  </r>
  <r>
    <n v="3322"/>
    <x v="2"/>
    <s v="Frank"/>
    <s v="Bryce"/>
    <s v="Gardener"/>
    <d v="1938-07-02T00:00:00"/>
    <d v="1980-04-01T00:00:00"/>
    <n v="81"/>
    <n v="39"/>
    <n v="40"/>
    <s v="DECLINE"/>
    <n v="0"/>
    <n v="0"/>
    <s v="DECLINE"/>
    <n v="0"/>
    <n v="0"/>
  </r>
  <r>
    <n v="4216"/>
    <x v="0"/>
    <s v="Milicent"/>
    <s v="Bulstrode"/>
    <s v="Inquisitorial Squad"/>
    <d v="1980-05-17T00:00:00"/>
    <d v="2008-08-01T00:00:00"/>
    <n v="39"/>
    <n v="11"/>
    <n v="40"/>
    <s v="DNQ"/>
    <n v="0"/>
    <n v="0"/>
    <s v="DNQ"/>
    <n v="0"/>
    <n v="0"/>
  </r>
  <r>
    <n v="4237"/>
    <x v="3"/>
    <s v="Charity"/>
    <s v="Burbage"/>
    <s v="Professor of Muggle Studies"/>
    <d v="1969-09-19T00:00:00"/>
    <d v="1999-09-01T00:00:00"/>
    <n v="49"/>
    <n v="20"/>
    <n v="40"/>
    <s v="DENS"/>
    <n v="500"/>
    <n v="550"/>
    <s v="HLTHS"/>
    <n v="5000"/>
    <n v="5500"/>
  </r>
  <r>
    <n v="2491"/>
    <x v="0"/>
    <s v="Cho"/>
    <s v="Chang"/>
    <s v="Quidditch Seeker - Ravenclaw"/>
    <d v="1980-04-07T00:00:00"/>
    <d v="2010-09-01T00:00:00"/>
    <n v="39"/>
    <n v="9"/>
    <n v="40"/>
    <s v="DNQ"/>
    <n v="0"/>
    <n v="0"/>
    <s v="DNQ"/>
    <n v="0"/>
    <n v="0"/>
  </r>
  <r>
    <n v="5712"/>
    <x v="0"/>
    <s v="Penelope"/>
    <s v="Clearwater"/>
    <s v="Prefect - Ravenclaw"/>
    <d v="1978-05-14T00:00:00"/>
    <d v="2011-09-01T00:00:00"/>
    <n v="41"/>
    <n v="8"/>
    <n v="40"/>
    <s v="DNQ"/>
    <n v="0"/>
    <n v="0"/>
    <s v="DNQ"/>
    <n v="0"/>
    <n v="0"/>
  </r>
  <r>
    <n v="3070"/>
    <x v="0"/>
    <s v="Michael"/>
    <s v="Corner"/>
    <s v="Member of DA"/>
    <d v="1980-09-02T00:00:00"/>
    <d v="2008-08-01T00:00:00"/>
    <n v="39"/>
    <n v="11"/>
    <n v="40"/>
    <s v="DNQ"/>
    <n v="0"/>
    <n v="0"/>
    <s v="DNQ"/>
    <n v="0"/>
    <n v="0"/>
  </r>
  <r>
    <n v="1959"/>
    <x v="0"/>
    <s v="Vincent"/>
    <s v="Crabbe"/>
    <s v="Inquisitorial Squad"/>
    <d v="1980-12-04T00:00:00"/>
    <d v="2008-08-01T00:00:00"/>
    <n v="38"/>
    <n v="11"/>
    <n v="40"/>
    <s v="DNQ"/>
    <n v="0"/>
    <n v="0"/>
    <s v="DNQ"/>
    <n v="0"/>
    <n v="0"/>
  </r>
  <r>
    <n v="1056"/>
    <x v="0"/>
    <s v="Colin"/>
    <s v="Creevey"/>
    <s v="Member of DA"/>
    <d v="1980-03-17T00:00:00"/>
    <d v="2008-08-01T00:00:00"/>
    <n v="39"/>
    <n v="11"/>
    <n v="40"/>
    <s v="DNQ"/>
    <n v="0"/>
    <n v="0"/>
    <s v="DNQ"/>
    <n v="0"/>
    <n v="0"/>
  </r>
  <r>
    <n v="2584"/>
    <x v="0"/>
    <s v="Dennis"/>
    <s v="Creevey"/>
    <s v="Member of DA"/>
    <d v="1983-09-09T00:00:00"/>
    <d v="2008-08-01T00:00:00"/>
    <n v="36"/>
    <n v="11"/>
    <n v="40"/>
    <s v="DNQ"/>
    <n v="0"/>
    <n v="0"/>
    <s v="DNQ"/>
    <n v="0"/>
    <n v="0"/>
  </r>
  <r>
    <n v="5061"/>
    <x v="1"/>
    <s v="Bartemius"/>
    <s v="Crouch Sr."/>
    <s v="Department of International Magical Cooperation"/>
    <d v="1948-07-06T00:00:00"/>
    <d v="1968-02-04T00:00:00"/>
    <n v="71"/>
    <n v="51"/>
    <n v="40"/>
    <s v="DENF"/>
    <n v="1000"/>
    <n v="1200"/>
    <s v="HLTHF"/>
    <n v="10000"/>
    <n v="11000"/>
  </r>
  <r>
    <n v="2112"/>
    <x v="0"/>
    <s v="Roger"/>
    <s v="Davies"/>
    <s v="Quidditch Captain - Ravenclaw"/>
    <d v="1980-06-17T00:00:00"/>
    <d v="2010-09-01T00:00:00"/>
    <n v="39"/>
    <n v="9"/>
    <n v="40"/>
    <s v="DNQ"/>
    <n v="0"/>
    <n v="0"/>
    <s v="DNQ"/>
    <n v="0"/>
    <n v="0"/>
  </r>
  <r>
    <n v="1420"/>
    <x v="1"/>
    <s v="John"/>
    <s v="Dawlish"/>
    <s v="Auror"/>
    <d v="1972-01-14T00:00:00"/>
    <d v="2012-06-01T00:00:00"/>
    <n v="47"/>
    <n v="7"/>
    <n v="40"/>
    <s v="DENF"/>
    <n v="1000"/>
    <n v="1200"/>
    <s v="HLTHF"/>
    <n v="10000"/>
    <n v="11000"/>
  </r>
  <r>
    <n v="2016"/>
    <x v="0"/>
    <s v="Fleur"/>
    <s v="Delacour"/>
    <s v="Triwizard Champion"/>
    <d v="1978-02-14T00:00:00"/>
    <d v="2014-08-01T00:00:00"/>
    <n v="41"/>
    <n v="5"/>
    <n v="40"/>
    <s v="DNQ"/>
    <n v="0"/>
    <n v="0"/>
    <s v="DNQ"/>
    <n v="0"/>
    <n v="0"/>
  </r>
  <r>
    <n v="3784"/>
    <x v="0"/>
    <s v="Cedric"/>
    <s v="Diggory"/>
    <s v="Quidditch Seeker - Hufflepuff"/>
    <d v="1980-05-15T00:00:00"/>
    <d v="2010-09-01T00:00:00"/>
    <n v="39"/>
    <n v="9"/>
    <n v="40"/>
    <s v="DNQ"/>
    <n v="0"/>
    <n v="0"/>
    <s v="DNQ"/>
    <n v="0"/>
    <n v="0"/>
  </r>
  <r>
    <n v="4115"/>
    <x v="3"/>
    <s v="Albus"/>
    <s v="Dumbledore"/>
    <s v="Headmaster of Hogwarts"/>
    <s v="1/1/1881"/>
    <d v="1911-01-01T00:00:00"/>
    <n v="138"/>
    <n v="109"/>
    <n v="40"/>
    <s v="DENS"/>
    <n v="500"/>
    <n v="550"/>
    <s v="HLTHS"/>
    <n v="5000"/>
    <n v="5500"/>
  </r>
  <r>
    <n v="4947"/>
    <x v="3"/>
    <s v="Argus"/>
    <s v="Filch"/>
    <s v="Caretaker of Hogwarts"/>
    <d v="1935-07-29T00:00:00"/>
    <d v="1955-07-29T00:00:00"/>
    <n v="84"/>
    <n v="64"/>
    <n v="40"/>
    <s v="DENS"/>
    <n v="500"/>
    <n v="550"/>
    <s v="HLTHS"/>
    <n v="5000"/>
    <n v="5500"/>
  </r>
  <r>
    <n v="2141"/>
    <x v="0"/>
    <s v="Seamus"/>
    <s v="Finnigan"/>
    <s v="Member of DA"/>
    <d v="1980-08-04T00:00:00"/>
    <d v="2008-08-01T00:00:00"/>
    <n v="39"/>
    <n v="11"/>
    <n v="40"/>
    <s v="DNQ"/>
    <n v="0"/>
    <n v="0"/>
    <s v="DNQ"/>
    <n v="0"/>
    <n v="0"/>
  </r>
  <r>
    <n v="2652"/>
    <x v="2"/>
    <s v="Mundungus"/>
    <s v="Fletcher"/>
    <s v="Common Thief"/>
    <d v="1970-05-15T00:00:00"/>
    <d v="2015-04-07T00:00:00"/>
    <n v="49"/>
    <n v="4"/>
    <n v="40"/>
    <s v="DNQ"/>
    <n v="0"/>
    <n v="0"/>
    <s v="DNQ"/>
    <n v="0"/>
    <n v="0"/>
  </r>
  <r>
    <n v="4886"/>
    <x v="3"/>
    <s v="Filius"/>
    <s v="Flitwick"/>
    <s v="Professor of Charms"/>
    <d v="1940-10-17T00:00:00"/>
    <d v="1960-08-01T00:00:00"/>
    <n v="78"/>
    <n v="59"/>
    <n v="40"/>
    <s v="DENS"/>
    <n v="500"/>
    <n v="550"/>
    <s v="HLTHS"/>
    <n v="5000"/>
    <n v="5500"/>
  </r>
  <r>
    <n v="1041"/>
    <x v="2"/>
    <s v="Florean"/>
    <s v="Fortescue"/>
    <s v="Ice Cream Vendor"/>
    <d v="1956-04-14T00:00:00"/>
    <d v="2016-11-05T00:00:00"/>
    <n v="63"/>
    <n v="3"/>
    <n v="40"/>
    <s v="DENF"/>
    <n v="1000"/>
    <n v="1200"/>
    <s v="HLTHF"/>
    <n v="10000"/>
    <n v="11000"/>
  </r>
  <r>
    <n v="1653"/>
    <x v="1"/>
    <s v="Cornelius"/>
    <s v="Fudge"/>
    <s v="Minister of Magic"/>
    <d v="1940-06-27T00:00:00"/>
    <d v="2006-01-07T00:00:00"/>
    <n v="79"/>
    <n v="13"/>
    <n v="40"/>
    <s v="DENF"/>
    <n v="1000"/>
    <n v="1200"/>
    <s v="HLTHF"/>
    <n v="10000"/>
    <n v="11000"/>
  </r>
  <r>
    <n v="1566"/>
    <x v="0"/>
    <s v="Anthony"/>
    <s v="Goldstein"/>
    <s v="Member of DA"/>
    <d v="1981-03-12T00:00:00"/>
    <d v="2008-08-01T00:00:00"/>
    <n v="38"/>
    <n v="11"/>
    <n v="40"/>
    <s v="DNQ"/>
    <n v="0"/>
    <n v="0"/>
    <s v="DNQ"/>
    <n v="0"/>
    <n v="0"/>
  </r>
  <r>
    <n v="5487"/>
    <x v="0"/>
    <s v="Gregory "/>
    <s v="Goyle"/>
    <s v="Inquisitorial Squad"/>
    <d v="1980-11-05T00:00:00"/>
    <d v="2008-08-01T00:00:00"/>
    <n v="38"/>
    <n v="11"/>
    <n v="40"/>
    <s v="DNQ"/>
    <n v="0"/>
    <n v="0"/>
    <s v="DNQ"/>
    <n v="0"/>
    <n v="0"/>
  </r>
  <r>
    <n v="1858"/>
    <x v="0"/>
    <s v="Hermoine"/>
    <s v="Granger"/>
    <s v="Member of DA - Founder of S.P.E.W."/>
    <d v="1980-09-19T00:00:00"/>
    <d v="2008-08-01T00:00:00"/>
    <n v="38"/>
    <n v="11"/>
    <n v="40"/>
    <s v="DNQ"/>
    <n v="0"/>
    <n v="0"/>
    <s v="DNQ"/>
    <n v="0"/>
    <n v="0"/>
  </r>
  <r>
    <n v="1684"/>
    <x v="2"/>
    <s v="Fenrir"/>
    <s v="Greyback"/>
    <s v="Werewolf"/>
    <d v="1908-10-31T00:00:00"/>
    <d v="1928-07-01T00:00:00"/>
    <n v="110"/>
    <n v="91"/>
    <n v="40"/>
    <s v="DNQ"/>
    <n v="0"/>
    <n v="0"/>
    <s v="DNQ"/>
    <n v="0"/>
    <n v="0"/>
  </r>
  <r>
    <n v="5129"/>
    <x v="2"/>
    <s v="Gellert"/>
    <s v="Grindelwald"/>
    <s v="Dark Wizard"/>
    <s v="2/4/1883"/>
    <d v="1903-04-20T00:00:00"/>
    <n v="136"/>
    <n v="116"/>
    <n v="40"/>
    <s v="DNQ"/>
    <n v="0"/>
    <n v="0"/>
    <s v="DNQ"/>
    <n v="0"/>
    <n v="0"/>
  </r>
  <r>
    <n v="5329"/>
    <x v="3"/>
    <s v="Wilhelmina"/>
    <s v="Grubbly-Plank"/>
    <s v="Substitute Care of Magical Creatures"/>
    <d v="1955-09-08T00:00:00"/>
    <d v="2013-09-01T00:00:00"/>
    <n v="64"/>
    <n v="6"/>
    <n v="40"/>
    <s v="DENF"/>
    <n v="1000"/>
    <n v="1200"/>
    <s v="HLTHF"/>
    <n v="10000"/>
    <n v="11000"/>
  </r>
  <r>
    <n v="1206"/>
    <x v="3"/>
    <s v="Rubeus"/>
    <s v="Hagrid"/>
    <s v="Keeper of Keys and Grounds at Hogwarts"/>
    <d v="1942-12-06T00:00:00"/>
    <d v="1975-04-07T00:00:00"/>
    <n v="76"/>
    <n v="44"/>
    <n v="40"/>
    <s v="DENS"/>
    <n v="500"/>
    <n v="550"/>
    <s v="HLTHS"/>
    <n v="5000"/>
    <n v="5500"/>
  </r>
  <r>
    <n v="3060"/>
    <x v="3"/>
    <s v="Rolanda"/>
    <s v="Hooch"/>
    <s v="Flying Instructor-Quidditch Referee"/>
    <d v="1968-10-04T00:00:00"/>
    <d v="2007-02-09T00:00:00"/>
    <n v="50"/>
    <n v="12"/>
    <n v="40"/>
    <s v="DENF"/>
    <n v="1000"/>
    <n v="1200"/>
    <s v="HLTHF"/>
    <n v="10000"/>
    <n v="11000"/>
  </r>
  <r>
    <n v="3582"/>
    <x v="0"/>
    <s v="Angelina"/>
    <s v="Johnson"/>
    <s v="Quidditch Chaser - Gryffindor"/>
    <d v="1979-10-27T00:00:00"/>
    <d v="2009-09-01T00:00:00"/>
    <n v="39"/>
    <n v="10"/>
    <n v="40"/>
    <s v="DNQ"/>
    <n v="0"/>
    <n v="0"/>
    <s v="DNQ"/>
    <n v="0"/>
    <n v="0"/>
  </r>
  <r>
    <n v="5936"/>
    <x v="0"/>
    <s v="Lee"/>
    <s v="Jordan"/>
    <s v="Quidditch Commentator"/>
    <d v="1979-01-15T00:00:00"/>
    <d v="2008-09-01T00:00:00"/>
    <n v="40"/>
    <n v="11"/>
    <n v="40"/>
    <s v="DNQ"/>
    <n v="0"/>
    <n v="0"/>
    <s v="DNQ"/>
    <n v="0"/>
    <n v="0"/>
  </r>
  <r>
    <n v="3923"/>
    <x v="3"/>
    <s v="Igor"/>
    <s v="Karkaroff"/>
    <s v="Headmaster of Durmstrang"/>
    <d v="1925-10-04T00:00:00"/>
    <d v="2004-06-07T00:00:00"/>
    <n v="93"/>
    <n v="15"/>
    <n v="40"/>
    <s v="DENF"/>
    <n v="1000"/>
    <n v="1200"/>
    <s v="HLTHF"/>
    <n v="10000"/>
    <n v="11000"/>
  </r>
  <r>
    <n v="3571"/>
    <x v="0"/>
    <s v="Viktor"/>
    <s v="Krum"/>
    <s v="Quidditch Seeker - Bulgaria"/>
    <d v="1978-04-15T00:00:00"/>
    <d v="2008-09-01T00:00:00"/>
    <n v="41"/>
    <n v="11"/>
    <n v="40"/>
    <s v="DNQ"/>
    <n v="0"/>
    <n v="0"/>
    <s v="DNQ"/>
    <n v="0"/>
    <n v="0"/>
  </r>
  <r>
    <n v="1016"/>
    <x v="2"/>
    <s v="Gilderoy"/>
    <s v="Lockhard"/>
    <s v="Author"/>
    <d v="1975-01-26T00:00:00"/>
    <d v="1995-04-02T00:00:00"/>
    <n v="44"/>
    <n v="24"/>
    <n v="40"/>
    <s v="DENS"/>
    <n v="500"/>
    <n v="550"/>
    <s v="HLTHS"/>
    <n v="5000"/>
    <n v="5500"/>
  </r>
  <r>
    <n v="4302"/>
    <x v="0"/>
    <s v="Neville"/>
    <s v="Longbottom"/>
    <s v="Member of DA"/>
    <d v="1980-07-30T00:00:00"/>
    <d v="2008-08-01T00:00:00"/>
    <n v="39"/>
    <n v="11"/>
    <n v="40"/>
    <s v="DNQ"/>
    <n v="0"/>
    <n v="0"/>
    <s v="DNQ"/>
    <n v="0"/>
    <n v="0"/>
  </r>
  <r>
    <n v="4902"/>
    <x v="2"/>
    <s v="Xenophilius"/>
    <s v="Lovegood"/>
    <s v="Editor of the Quibbler"/>
    <d v="1962-06-07T00:00:00"/>
    <d v="1972-06-07T00:00:00"/>
    <n v="57"/>
    <n v="47"/>
    <n v="40"/>
    <s v="DENF"/>
    <n v="1000"/>
    <n v="1200"/>
    <s v="HLTHF"/>
    <n v="10000"/>
    <n v="11000"/>
  </r>
  <r>
    <n v="5186"/>
    <x v="0"/>
    <s v="Luna "/>
    <s v="Lovegood"/>
    <s v="Member of DA"/>
    <d v="1980-02-13T00:00:00"/>
    <d v="2008-08-01T00:00:00"/>
    <n v="39"/>
    <n v="11"/>
    <n v="40"/>
    <s v="DNQ"/>
    <n v="0"/>
    <n v="0"/>
    <s v="DNQ"/>
    <n v="0"/>
    <n v="0"/>
  </r>
  <r>
    <n v="2649"/>
    <x v="3"/>
    <s v="Remus"/>
    <s v="Lupin"/>
    <s v="Professor Defense Against the Dark Arts"/>
    <d v="1967-03-10T00:00:00"/>
    <d v="2010-09-01T00:00:00"/>
    <n v="52"/>
    <n v="9"/>
    <n v="40"/>
    <s v="DECLINE"/>
    <n v="0"/>
    <n v="0"/>
    <s v="DECLINE"/>
    <n v="0"/>
    <n v="0"/>
  </r>
  <r>
    <n v="2832"/>
    <x v="0"/>
    <s v="Ernie"/>
    <s v="Macmillan"/>
    <s v="Member of DA"/>
    <d v="1980-06-07T00:00:00"/>
    <d v="2008-08-01T00:00:00"/>
    <n v="39"/>
    <n v="11"/>
    <n v="40"/>
    <s v="DNQ"/>
    <n v="0"/>
    <n v="0"/>
    <s v="DNQ"/>
    <n v="0"/>
    <n v="0"/>
  </r>
  <r>
    <n v="2802"/>
    <x v="0"/>
    <s v="Draco"/>
    <s v="Malfoy"/>
    <s v="Inquisitorial Squad"/>
    <d v="1980-06-05T00:00:00"/>
    <d v="2008-08-01T00:00:00"/>
    <n v="39"/>
    <n v="11"/>
    <n v="40"/>
    <s v="DNQ"/>
    <n v="0"/>
    <n v="0"/>
    <s v="DNQ"/>
    <n v="0"/>
    <n v="0"/>
  </r>
  <r>
    <n v="2073"/>
    <x v="3"/>
    <s v="Minerva"/>
    <s v="McGonagall"/>
    <s v="Professor of Transfiguration"/>
    <d v="1946-10-04T00:00:00"/>
    <d v="1966-09-01T00:00:00"/>
    <n v="72"/>
    <n v="53"/>
    <n v="40"/>
    <s v="DENS"/>
    <n v="500"/>
    <n v="550"/>
    <s v="HLTHS"/>
    <n v="5000"/>
    <n v="5500"/>
  </r>
  <r>
    <n v="4371"/>
    <x v="1"/>
    <s v="Alastor"/>
    <s v="Moody"/>
    <s v="Auror"/>
    <d v="1945-05-03T00:00:00"/>
    <d v="1965-07-02T00:00:00"/>
    <n v="74"/>
    <n v="54"/>
    <n v="40"/>
    <s v="DENS"/>
    <n v="500"/>
    <n v="550"/>
    <s v="HLTHS"/>
    <n v="5000"/>
    <n v="5500"/>
  </r>
  <r>
    <n v="1489"/>
    <x v="2"/>
    <s v="Garrick"/>
    <s v="Ollivander"/>
    <s v="Wandmaker"/>
    <d v="1935-09-25T00:00:00"/>
    <d v="1955-09-25T00:00:00"/>
    <n v="83"/>
    <n v="64"/>
    <n v="40"/>
    <s v="DENS"/>
    <n v="500"/>
    <n v="550"/>
    <s v="HLTHS"/>
    <n v="5000"/>
    <n v="5500"/>
  </r>
  <r>
    <n v="5893"/>
    <x v="0"/>
    <s v="Parvati"/>
    <s v="Patil"/>
    <s v="Member of DA"/>
    <d v="1980-09-12T00:00:00"/>
    <d v="2008-08-01T00:00:00"/>
    <n v="39"/>
    <n v="11"/>
    <n v="40"/>
    <s v="DNQ"/>
    <n v="0"/>
    <n v="0"/>
    <s v="DNQ"/>
    <n v="0"/>
    <n v="0"/>
  </r>
  <r>
    <n v="2351"/>
    <x v="0"/>
    <s v="Padma"/>
    <s v="Patil"/>
    <s v="Member of DA"/>
    <d v="1980-09-12T00:00:00"/>
    <d v="2008-08-01T00:00:00"/>
    <n v="39"/>
    <n v="11"/>
    <n v="40"/>
    <s v="DNQ"/>
    <n v="0"/>
    <n v="0"/>
    <s v="DNQ"/>
    <n v="0"/>
    <n v="0"/>
  </r>
  <r>
    <n v="2736"/>
    <x v="2"/>
    <s v="Peter"/>
    <s v="Pettigrew"/>
    <s v="Rat"/>
    <d v="1967-10-07T00:00:00"/>
    <d v="1987-07-31T00:00:00"/>
    <n v="51"/>
    <n v="32"/>
    <n v="40"/>
    <s v="DNQ"/>
    <n v="0"/>
    <n v="0"/>
    <s v="DNQ"/>
    <n v="0"/>
    <n v="0"/>
  </r>
  <r>
    <n v="2211"/>
    <x v="3"/>
    <s v="Poppy"/>
    <s v="Pomfrey"/>
    <s v="Nurse"/>
    <d v="1960-05-09T00:00:00"/>
    <d v="2002-04-07T00:00:00"/>
    <n v="59"/>
    <n v="17"/>
    <n v="40"/>
    <s v="DENS"/>
    <n v="500"/>
    <n v="550"/>
    <s v="HLTHS"/>
    <n v="5000"/>
    <n v="5500"/>
  </r>
  <r>
    <n v="3946"/>
    <x v="0"/>
    <s v="Harry"/>
    <s v="Potter"/>
    <s v="Chosen One"/>
    <d v="1980-07-31T00:00:00"/>
    <d v="2008-08-01T00:00:00"/>
    <n v="39"/>
    <n v="11"/>
    <n v="40"/>
    <s v="DNQ"/>
    <n v="0"/>
    <n v="0"/>
    <s v="DNQ"/>
    <n v="0"/>
    <n v="0"/>
  </r>
  <r>
    <n v="2635"/>
    <x v="3"/>
    <s v="Quirinus"/>
    <s v="Quirrell"/>
    <s v="Professor Defense Against the Dark Arts"/>
    <d v="1965-09-26T00:00:00"/>
    <d v="2007-09-01T00:00:00"/>
    <n v="53"/>
    <n v="12"/>
    <n v="40"/>
    <s v="DENS"/>
    <n v="500"/>
    <n v="550"/>
    <s v="HLTHS"/>
    <n v="5000"/>
    <n v="5500"/>
  </r>
  <r>
    <n v="2867"/>
    <x v="2"/>
    <s v="Helena"/>
    <s v="Ravenclaw"/>
    <s v="Ghost"/>
    <d v="1901-01-12T00:00:00"/>
    <d v="1920-06-08T00:00:00"/>
    <n v="118"/>
    <n v="99"/>
    <n v="40"/>
    <s v="DENS"/>
    <n v="500"/>
    <n v="550"/>
    <s v="HLTHS"/>
    <n v="5000"/>
    <n v="5500"/>
  </r>
  <r>
    <n v="3054"/>
    <x v="2"/>
    <s v="Tom"/>
    <s v="Riddle"/>
    <s v="Dark Lord"/>
    <d v="1946-12-31T00:00:00"/>
    <d v="1960-01-01T00:00:00"/>
    <n v="72"/>
    <n v="60"/>
    <n v="40"/>
    <s v="DNQ"/>
    <n v="0"/>
    <n v="0"/>
    <s v="DNQ"/>
    <n v="0"/>
    <n v="0"/>
  </r>
  <r>
    <n v="2203"/>
    <x v="2"/>
    <s v="Newt"/>
    <s v="Scamander"/>
    <s v="Magizoologist"/>
    <d v="1920-04-18T00:00:00"/>
    <d v="2005-04-27T00:00:00"/>
    <n v="99"/>
    <n v="14"/>
    <n v="40"/>
    <s v="DENS"/>
    <n v="500"/>
    <n v="550"/>
    <s v="HLTHS"/>
    <n v="5000"/>
    <n v="5500"/>
  </r>
  <r>
    <n v="1903"/>
    <x v="1"/>
    <s v="Rufus"/>
    <s v="Scrimgeour"/>
    <s v="Head Auror"/>
    <d v="1940-11-07T00:00:00"/>
    <d v="1985-07-08T00:00:00"/>
    <n v="78"/>
    <n v="34"/>
    <n v="40"/>
    <s v="DENS"/>
    <n v="500"/>
    <n v="550"/>
    <s v="HLTHS"/>
    <n v="5000"/>
    <n v="5500"/>
  </r>
  <r>
    <n v="2977"/>
    <x v="1"/>
    <s v="Kingsley"/>
    <s v="Shacklebolt"/>
    <s v="Auror"/>
    <d v="1951-07-12T00:00:00"/>
    <d v="1982-03-21T00:00:00"/>
    <n v="68"/>
    <n v="37"/>
    <n v="40"/>
    <s v="DENS"/>
    <n v="500"/>
    <n v="550"/>
    <s v="HLTHS"/>
    <n v="5000"/>
    <n v="5500"/>
  </r>
  <r>
    <n v="5223"/>
    <x v="2"/>
    <s v="Stan"/>
    <s v="Shunpike"/>
    <s v="Conductor of the Knight Bus"/>
    <d v="1978-05-23T00:00:00"/>
    <d v="2004-09-04T00:00:00"/>
    <n v="41"/>
    <n v="15"/>
    <n v="40"/>
    <s v="DENS"/>
    <n v="500"/>
    <n v="550"/>
    <s v="HLTHS"/>
    <n v="5000"/>
    <n v="5500"/>
  </r>
  <r>
    <n v="4806"/>
    <x v="2"/>
    <s v="Rita"/>
    <s v="Skeeter"/>
    <s v="Reporter"/>
    <d v="1968-04-12T00:00:00"/>
    <d v="1988-06-04T00:00:00"/>
    <n v="51"/>
    <n v="31"/>
    <n v="40"/>
    <s v="DENS"/>
    <n v="500"/>
    <n v="550"/>
    <s v="HLTHS"/>
    <n v="5000"/>
    <n v="5500"/>
  </r>
  <r>
    <n v="1247"/>
    <x v="3"/>
    <s v="Horace"/>
    <s v="Slughorn"/>
    <s v="Professor of Potions"/>
    <d v="1940-04-28T00:00:00"/>
    <d v="2013-09-01T00:00:00"/>
    <n v="79"/>
    <n v="6"/>
    <n v="40"/>
    <s v="DENS"/>
    <n v="500"/>
    <n v="550"/>
    <s v="HLTHS"/>
    <n v="5000"/>
    <n v="5500"/>
  </r>
  <r>
    <n v="5436"/>
    <x v="0"/>
    <s v="Sacharias"/>
    <s v="Smith"/>
    <s v="Member of DA"/>
    <d v="1980-11-14T00:00:00"/>
    <d v="2008-08-01T00:00:00"/>
    <n v="38"/>
    <n v="11"/>
    <n v="40"/>
    <s v="DNQ"/>
    <n v="0"/>
    <n v="0"/>
    <s v="DNQ"/>
    <n v="0"/>
    <n v="0"/>
  </r>
  <r>
    <n v="2847"/>
    <x v="3"/>
    <s v="Severus"/>
    <s v="Snape"/>
    <s v="Professor of Potions"/>
    <d v="1946-01-09T00:00:00"/>
    <d v="1966-09-01T00:00:00"/>
    <n v="73"/>
    <n v="53"/>
    <n v="40"/>
    <s v="DENS"/>
    <n v="500"/>
    <n v="550"/>
    <s v="HLTHS"/>
    <n v="5000"/>
    <n v="5500"/>
  </r>
  <r>
    <n v="1620"/>
    <x v="0"/>
    <s v="Alicia"/>
    <s v="Spinnet"/>
    <s v="Quidditch Chaser - Gryffindor"/>
    <d v="1978-03-21T00:00:00"/>
    <d v="2008-09-01T00:00:00"/>
    <n v="41"/>
    <n v="11"/>
    <n v="40"/>
    <s v="DNQ"/>
    <n v="0"/>
    <n v="0"/>
    <s v="DNQ"/>
    <n v="0"/>
    <n v="0"/>
  </r>
  <r>
    <n v="2189"/>
    <x v="3"/>
    <s v="Pomona"/>
    <s v="Sprout"/>
    <s v="Professor of Herbology"/>
    <d v="1942-05-15T00:00:00"/>
    <d v="1972-09-01T00:00:00"/>
    <n v="77"/>
    <n v="47"/>
    <n v="40"/>
    <s v="DENS"/>
    <n v="500"/>
    <n v="550"/>
    <s v="HLTHS"/>
    <n v="5000"/>
    <n v="5500"/>
  </r>
  <r>
    <n v="4777"/>
    <x v="0"/>
    <s v="Dean"/>
    <s v="Thomas"/>
    <s v="Member of DA"/>
    <d v="1981-04-08T00:00:00"/>
    <d v="2008-08-01T00:00:00"/>
    <n v="38"/>
    <n v="11"/>
    <n v="40"/>
    <s v="DNQ"/>
    <n v="0"/>
    <n v="0"/>
    <s v="DNQ"/>
    <n v="0"/>
    <n v="0"/>
  </r>
  <r>
    <n v="1182"/>
    <x v="1"/>
    <s v="Nymphadora"/>
    <s v="Tonks"/>
    <s v="Auror"/>
    <d v="1978-05-02T00:00:00"/>
    <d v="2001-01-02T00:00:00"/>
    <n v="41"/>
    <n v="18"/>
    <n v="40"/>
    <s v="DECLINE"/>
    <n v="0"/>
    <n v="0"/>
    <s v="DECLINE"/>
    <n v="0"/>
    <n v="0"/>
  </r>
  <r>
    <n v="1940"/>
    <x v="3"/>
    <s v="Sybill"/>
    <s v="Trelawney"/>
    <s v="Professor of Divination"/>
    <d v="1952-03-09T00:00:00"/>
    <d v="1970-09-01T00:00:00"/>
    <n v="67"/>
    <n v="49"/>
    <n v="40"/>
    <s v="DENS"/>
    <n v="500"/>
    <n v="550"/>
    <s v="HLTHS"/>
    <n v="5000"/>
    <n v="5500"/>
  </r>
  <r>
    <n v="3965"/>
    <x v="1"/>
    <s v="Dolores"/>
    <s v="Umbridge"/>
    <s v="Senior Undersecretary to the Minister of Magic"/>
    <d v="1955-08-26T00:00:00"/>
    <d v="1985-09-04T00:00:00"/>
    <n v="64"/>
    <n v="34"/>
    <n v="40"/>
    <s v="DENS"/>
    <n v="500"/>
    <n v="550"/>
    <s v="HLTHS"/>
    <n v="5000"/>
    <n v="5500"/>
  </r>
  <r>
    <n v="4763"/>
    <x v="3"/>
    <s v="Septima"/>
    <s v="Vector"/>
    <s v="Professor of Arithmancy"/>
    <d v="1940-10-28T00:00:00"/>
    <d v="1960-08-01T00:00:00"/>
    <n v="78"/>
    <n v="59"/>
    <n v="40"/>
    <s v="DENF"/>
    <n v="1000"/>
    <n v="1200"/>
    <s v="HLTHF"/>
    <n v="10000"/>
    <n v="11000"/>
  </r>
  <r>
    <n v="4837"/>
    <x v="2"/>
    <s v="Bill"/>
    <s v="Weasley"/>
    <s v="Banker at Gringotts"/>
    <d v="1970-11-29T00:00:00"/>
    <d v="2005-01-02T00:00:00"/>
    <n v="48"/>
    <n v="14"/>
    <n v="40"/>
    <s v="DENS+1"/>
    <n v="550"/>
    <n v="600"/>
    <s v="HLTHS"/>
    <n v="5000"/>
    <n v="5500"/>
  </r>
  <r>
    <n v="3516"/>
    <x v="2"/>
    <s v="Fred"/>
    <s v="Weasley"/>
    <s v="Co-Owner of Weasleys' Wizard Wheeses"/>
    <d v="1978-04-01T00:00:00"/>
    <d v="2011-07-01T00:00:00"/>
    <n v="41"/>
    <n v="8"/>
    <n v="40"/>
    <s v="DENS"/>
    <n v="500"/>
    <n v="550"/>
    <s v="HLTHS"/>
    <n v="5000"/>
    <n v="5500"/>
  </r>
  <r>
    <n v="3455"/>
    <x v="2"/>
    <s v="George"/>
    <s v="Weasley"/>
    <s v="Co-Owner of Weasleys' Wizard Wheeses"/>
    <d v="1978-04-01T00:00:00"/>
    <d v="2011-07-01T00:00:00"/>
    <n v="41"/>
    <n v="8"/>
    <n v="40"/>
    <s v="DENS"/>
    <n v="500"/>
    <n v="550"/>
    <s v="HLTHS"/>
    <n v="5000"/>
    <n v="5500"/>
  </r>
  <r>
    <n v="4999"/>
    <x v="2"/>
    <s v="Charlie"/>
    <s v="Weasley"/>
    <s v="Dragon Keeper"/>
    <d v="1972-12-12T00:00:00"/>
    <d v="2016-09-07T00:00:00"/>
    <n v="46"/>
    <n v="3"/>
    <n v="40"/>
    <s v="DENS"/>
    <n v="500"/>
    <n v="550"/>
    <s v="HLTHS"/>
    <n v="5000"/>
    <n v="5500"/>
  </r>
  <r>
    <n v="1014"/>
    <x v="1"/>
    <s v="Arthur"/>
    <s v="Weasley"/>
    <s v="Head of the Misuse of Muggle Artefacts Office"/>
    <d v="1968-02-06T00:00:00"/>
    <d v="2008-09-06T00:00:00"/>
    <n v="51"/>
    <n v="11"/>
    <n v="40"/>
    <s v="DENF"/>
    <n v="1000"/>
    <n v="1200"/>
    <s v="HLTHF"/>
    <n v="10000"/>
    <n v="11000"/>
  </r>
  <r>
    <n v="3441"/>
    <x v="0"/>
    <s v="Ron"/>
    <s v="Weasley"/>
    <s v="Member of the DA"/>
    <d v="1980-03-01T00:00:00"/>
    <d v="2008-08-01T00:00:00"/>
    <n v="39"/>
    <n v="11"/>
    <n v="40"/>
    <s v="DNQ"/>
    <n v="0"/>
    <n v="0"/>
    <s v="DNQ"/>
    <n v="0"/>
    <n v="0"/>
  </r>
  <r>
    <n v="2323"/>
    <x v="0"/>
    <s v="Ginny"/>
    <s v="Weasley"/>
    <s v="Member of the DA"/>
    <d v="1981-08-11T00:00:00"/>
    <d v="2008-08-01T00:00:00"/>
    <n v="38"/>
    <n v="11"/>
    <n v="40"/>
    <s v="DNQ"/>
    <n v="0"/>
    <n v="0"/>
    <s v="DNQ"/>
    <n v="0"/>
    <n v="0"/>
  </r>
  <r>
    <n v="1497"/>
    <x v="2"/>
    <s v="Molly "/>
    <s v="Weasley"/>
    <s v="Order of the Phoenix "/>
    <d v="1968-10-30T00:00:00"/>
    <d v="2008-07-01T00:00:00"/>
    <n v="50"/>
    <n v="11"/>
    <n v="40"/>
    <s v="DECLINE"/>
    <n v="0"/>
    <n v="0"/>
    <s v="DECLINE"/>
    <n v="0"/>
    <n v="0"/>
  </r>
  <r>
    <n v="3613"/>
    <x v="0"/>
    <s v="Percy"/>
    <s v="Weasley"/>
    <s v="Prefect-Gryffindor"/>
    <d v="1976-08-22T00:00:00"/>
    <d v="2011-09-01T00:00:00"/>
    <n v="43"/>
    <n v="8"/>
    <n v="40"/>
    <s v="DNQ"/>
    <n v="0"/>
    <n v="0"/>
    <s v="DNQ"/>
    <n v="0"/>
    <n v="0"/>
  </r>
  <r>
    <n v="5324"/>
    <x v="0"/>
    <s v="Oliver"/>
    <s v="Wood"/>
    <s v="Quidditch Captain - Gryffindor"/>
    <d v="1978-05-04T00:00:00"/>
    <d v="2008-09-01T00:00:00"/>
    <n v="41"/>
    <n v="11"/>
    <n v="40"/>
    <s v="DNQ"/>
    <n v="0"/>
    <n v="0"/>
    <s v="DNQ"/>
    <n v="0"/>
    <n v="0"/>
  </r>
  <r>
    <n v="3978"/>
    <x v="1"/>
    <s v="Corban"/>
    <s v="Yaxley"/>
    <s v="Head of Magical Law Enforcement"/>
    <d v="1940-04-17T00:00:00"/>
    <d v="2019-09-04T00:00:00"/>
    <n v="79"/>
    <n v="0"/>
    <n v="40"/>
    <s v="DENF"/>
    <n v="1000"/>
    <n v="1200"/>
    <s v="HLTHF"/>
    <n v="10000"/>
    <n v="11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E8" firstHeaderRow="0" firstDataRow="1" firstDataCol="1"/>
  <pivotFields count="16">
    <pivotField showAll="0"/>
    <pivotField axis="axisRow" showAll="0">
      <items count="5">
        <item x="3"/>
        <item x="1"/>
        <item x="2"/>
        <item x="0"/>
        <item t="default"/>
      </items>
    </pivotField>
    <pivotField showAll="0"/>
    <pivotField showAll="0"/>
    <pivotField showAll="0"/>
    <pivotField showAll="0"/>
    <pivotField numFmtId="14" showAll="0"/>
    <pivotField numFmtId="1" showAll="0"/>
    <pivotField numFmtId="1" showAll="0"/>
    <pivotField showAll="0"/>
    <pivotField showAll="0"/>
    <pivotField dataField="1" numFmtId="44" showAll="0"/>
    <pivotField dataField="1" numFmtId="41" showAll="0"/>
    <pivotField showAll="0"/>
    <pivotField dataField="1" numFmtId="41" showAll="0"/>
    <pivotField dataField="1" numFmtId="41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2019_x000a_Dental_x000a_Cost" fld="11" baseField="0" baseItem="0"/>
    <dataField name="Sum of 2020_x000a_Dental_x000a_Cost" fld="12" baseField="0" baseItem="0"/>
    <dataField name="Sum of 2019_x000a_Health_x000a_Cost" fld="14" baseField="0" baseItem="0"/>
    <dataField name="Sum of 2020_x000a_Health_x000a_Cost" fld="15" baseField="0" baseItem="0"/>
  </dataFields>
  <formats count="2">
    <format dxfId="1">
      <pivotArea collapsedLevelsAreSubtotals="1" fieldPosition="0">
        <references count="1">
          <reference field="1" count="0"/>
        </references>
      </pivotArea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e1" displayName="Table1" ref="D1:J2" totalsRowShown="0" headerRowDxfId="10" dataDxfId="9">
  <autoFilter ref="D1:J2"/>
  <tableColumns count="7">
    <tableColumn id="1" name="YEARS OF SERVICE" dataDxfId="8"/>
    <tableColumn id="2" name="3" dataDxfId="7"/>
    <tableColumn id="3" name="7" dataDxfId="6"/>
    <tableColumn id="4" name="11" dataDxfId="5"/>
    <tableColumn id="5" name="15" dataDxfId="4"/>
    <tableColumn id="6" name="19" dataDxfId="3"/>
    <tableColumn id="7" name="23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89"/>
  <sheetViews>
    <sheetView zoomScale="120" zoomScaleNormal="120" workbookViewId="0">
      <pane ySplit="1" topLeftCell="A2" activePane="bottomLeft" state="frozen"/>
      <selection pane="bottomLeft" activeCell="H9" sqref="H9"/>
    </sheetView>
  </sheetViews>
  <sheetFormatPr defaultRowHeight="15" x14ac:dyDescent="0.25"/>
  <cols>
    <col min="1" max="1" width="9.85546875" style="20" bestFit="1" customWidth="1"/>
    <col min="2" max="2" width="14.42578125" style="20" customWidth="1"/>
    <col min="3" max="3" width="16.7109375" style="3" customWidth="1"/>
    <col min="4" max="4" width="45.7109375" style="3" bestFit="1" customWidth="1"/>
    <col min="5" max="5" width="11.7109375" style="32" customWidth="1"/>
    <col min="6" max="6" width="11.7109375" style="34" customWidth="1"/>
    <col min="7" max="7" width="10.140625" style="23" customWidth="1"/>
    <col min="8" max="8" width="9.5703125" style="37" customWidth="1"/>
    <col min="9" max="9" width="7.7109375" style="3" customWidth="1"/>
    <col min="10" max="10" width="13.7109375" style="43" customWidth="1"/>
    <col min="11" max="11" width="13.7109375" style="4" customWidth="1"/>
    <col min="12" max="12" width="13.140625" style="39" customWidth="1"/>
    <col min="13" max="14" width="14.140625" style="4" customWidth="1"/>
    <col min="15" max="15" width="10.7109375" style="45" customWidth="1"/>
    <col min="16" max="17" width="10.42578125" style="21" customWidth="1"/>
    <col min="18" max="19" width="13.42578125" style="4" customWidth="1"/>
    <col min="20" max="21" width="12" style="4" customWidth="1"/>
    <col min="22" max="22" width="9.140625" style="3" customWidth="1"/>
    <col min="23" max="23" width="13.5703125" style="4" customWidth="1"/>
    <col min="24" max="24" width="13.5703125" style="19" customWidth="1"/>
    <col min="25" max="25" width="11.140625" style="3" bestFit="1" customWidth="1"/>
    <col min="26" max="27" width="12.7109375" style="19" customWidth="1"/>
    <col min="28" max="16384" width="9.140625" style="3"/>
  </cols>
  <sheetData>
    <row r="1" spans="1:27" s="9" customFormat="1" ht="60" x14ac:dyDescent="0.25">
      <c r="A1" s="8" t="s">
        <v>29</v>
      </c>
      <c r="B1" s="8" t="s">
        <v>30</v>
      </c>
      <c r="C1" s="8" t="s">
        <v>31</v>
      </c>
      <c r="D1" s="9" t="s">
        <v>0</v>
      </c>
      <c r="E1" s="28" t="s">
        <v>37</v>
      </c>
      <c r="F1" s="29" t="s">
        <v>32</v>
      </c>
      <c r="G1" s="22" t="s">
        <v>257</v>
      </c>
      <c r="H1" s="54" t="s">
        <v>272</v>
      </c>
      <c r="I1" s="8" t="s">
        <v>3</v>
      </c>
      <c r="J1" s="10" t="s">
        <v>4</v>
      </c>
      <c r="K1" s="11" t="s">
        <v>12</v>
      </c>
      <c r="L1" s="38" t="s">
        <v>5</v>
      </c>
      <c r="M1" s="10" t="s">
        <v>14</v>
      </c>
      <c r="N1" s="12" t="s">
        <v>15</v>
      </c>
      <c r="O1" s="44" t="s">
        <v>13</v>
      </c>
      <c r="P1" s="13" t="s">
        <v>18</v>
      </c>
      <c r="Q1" s="14" t="s">
        <v>19</v>
      </c>
      <c r="R1" s="10" t="s">
        <v>20</v>
      </c>
      <c r="S1" s="11" t="s">
        <v>21</v>
      </c>
      <c r="T1" s="10" t="s">
        <v>22</v>
      </c>
      <c r="U1" s="11" t="s">
        <v>23</v>
      </c>
      <c r="V1" s="8" t="s">
        <v>10</v>
      </c>
      <c r="W1" s="10" t="s">
        <v>24</v>
      </c>
      <c r="X1" s="15" t="s">
        <v>25</v>
      </c>
      <c r="Y1" s="8" t="s">
        <v>11</v>
      </c>
      <c r="Z1" s="16" t="s">
        <v>26</v>
      </c>
      <c r="AA1" s="15" t="s">
        <v>27</v>
      </c>
    </row>
    <row r="2" spans="1:27" s="25" customFormat="1" x14ac:dyDescent="0.25">
      <c r="A2" s="24">
        <v>5448</v>
      </c>
      <c r="B2" s="24" t="s">
        <v>33</v>
      </c>
      <c r="C2" s="24" t="s">
        <v>61</v>
      </c>
      <c r="D2" s="5" t="s">
        <v>47</v>
      </c>
      <c r="E2" s="30">
        <v>29294</v>
      </c>
      <c r="F2" s="35">
        <v>39661</v>
      </c>
      <c r="G2" s="27">
        <f>DATEDIF(E2,"9/12/2019","y")</f>
        <v>39</v>
      </c>
      <c r="H2" s="37">
        <f t="shared" ref="H2:H33" si="0">DATEDIF(F2,"01/01/2020","y")</f>
        <v>11</v>
      </c>
      <c r="I2" s="3">
        <v>40</v>
      </c>
      <c r="J2" s="41">
        <v>25423</v>
      </c>
      <c r="K2" s="4">
        <f t="shared" ref="K2:K33" si="1">J2*1.02</f>
        <v>25931.46</v>
      </c>
      <c r="L2" s="40">
        <f t="shared" ref="L2:L33" si="2">IF(H2&gt;=23,0.06,IF(H2&gt;=19,0.05,IF(H2&gt;=15,0.04,IF(H2&gt;=11,0.03,IF(H2&gt;=7,0.02,IF(H2&gt;=3,0.01,0))))))</f>
        <v>0.03</v>
      </c>
      <c r="M2" s="42">
        <f t="shared" ref="M2:M33" si="3">J2*L2</f>
        <v>762.68999999999994</v>
      </c>
      <c r="N2" s="4">
        <f t="shared" ref="N2:N33" si="4">K2*L2</f>
        <v>777.9437999999999</v>
      </c>
      <c r="O2" s="5" t="s">
        <v>1</v>
      </c>
      <c r="P2" s="21">
        <f t="shared" ref="P2:P33" si="5">VLOOKUP(O2,WRSNINE,2,FALSE)</f>
        <v>0</v>
      </c>
      <c r="Q2" s="21">
        <f t="shared" ref="Q2:Q33" si="6">VLOOKUP(O2,WRSTWENTY,2,FALSE)</f>
        <v>0</v>
      </c>
      <c r="R2" s="4">
        <f t="shared" ref="R2:R33" si="7">(J2+M2)*P2</f>
        <v>0</v>
      </c>
      <c r="S2" s="4">
        <f t="shared" ref="S2:S33" si="8">(K2+N2)*Q2</f>
        <v>0</v>
      </c>
      <c r="T2" s="4">
        <f t="shared" ref="T2:T33" si="9">(J2+M2)*0.0765</f>
        <v>2003.2052849999998</v>
      </c>
      <c r="U2" s="4">
        <f t="shared" ref="U2:U33" si="10">(K2+N2)*0.0765</f>
        <v>2043.2693907</v>
      </c>
      <c r="V2" s="3" t="s">
        <v>1</v>
      </c>
      <c r="W2" s="4" t="e">
        <f t="shared" ref="W2:W33" si="11">VLOOKUP(V2,DENTALNINE,2,FALSE)</f>
        <v>#NAME?</v>
      </c>
      <c r="X2" s="19">
        <f t="shared" ref="X2:X33" si="12">VLOOKUP(V2,DENTALTWENTY,2,FALSE)</f>
        <v>0</v>
      </c>
      <c r="Y2" s="3" t="s">
        <v>1</v>
      </c>
      <c r="Z2" s="19">
        <f t="shared" ref="Z2:Z33" si="13">VLOOKUP(Y2,HLTHNINE,2,FALSE)</f>
        <v>0</v>
      </c>
      <c r="AA2" s="19">
        <f t="shared" ref="AA2:AA33" si="14">VLOOKUP(Y2,HLTHTWENTY,2,FALSE)</f>
        <v>0</v>
      </c>
    </row>
    <row r="3" spans="1:27" x14ac:dyDescent="0.25">
      <c r="A3" s="24">
        <v>1245</v>
      </c>
      <c r="B3" s="17" t="s">
        <v>34</v>
      </c>
      <c r="C3" s="5" t="s">
        <v>35</v>
      </c>
      <c r="D3" s="5" t="s">
        <v>36</v>
      </c>
      <c r="E3" s="31">
        <v>22752</v>
      </c>
      <c r="F3" s="35">
        <v>33854</v>
      </c>
      <c r="G3" s="27">
        <f>DATEDIF(E3,"9/12/2019","y")</f>
        <v>57</v>
      </c>
      <c r="H3" s="37">
        <f t="shared" si="0"/>
        <v>27</v>
      </c>
      <c r="I3" s="3">
        <v>40</v>
      </c>
      <c r="J3" s="18">
        <v>70000</v>
      </c>
      <c r="K3" s="4">
        <f t="shared" si="1"/>
        <v>71400</v>
      </c>
      <c r="L3" s="40">
        <f t="shared" si="2"/>
        <v>0.06</v>
      </c>
      <c r="M3" s="42">
        <f t="shared" si="3"/>
        <v>4200</v>
      </c>
      <c r="N3" s="4">
        <f t="shared" si="4"/>
        <v>4284</v>
      </c>
      <c r="O3" s="5" t="s">
        <v>16</v>
      </c>
      <c r="P3" s="21">
        <f t="shared" si="5"/>
        <v>6.5500000000000003E-2</v>
      </c>
      <c r="Q3" s="21">
        <f t="shared" si="6"/>
        <v>6.7500000000000004E-2</v>
      </c>
      <c r="R3" s="4">
        <f t="shared" si="7"/>
        <v>4860.1000000000004</v>
      </c>
      <c r="S3" s="4">
        <f t="shared" si="8"/>
        <v>5108.67</v>
      </c>
      <c r="T3" s="4">
        <f t="shared" si="9"/>
        <v>5676.3</v>
      </c>
      <c r="U3" s="4">
        <f t="shared" si="10"/>
        <v>5789.826</v>
      </c>
      <c r="V3" s="5" t="s">
        <v>6</v>
      </c>
      <c r="W3" s="4" t="e">
        <f t="shared" si="11"/>
        <v>#NAME?</v>
      </c>
      <c r="X3" s="19">
        <f t="shared" si="12"/>
        <v>1200</v>
      </c>
      <c r="Y3" s="3" t="s">
        <v>8</v>
      </c>
      <c r="Z3" s="19">
        <f t="shared" si="13"/>
        <v>10000</v>
      </c>
      <c r="AA3" s="19">
        <f t="shared" si="14"/>
        <v>11000</v>
      </c>
    </row>
    <row r="4" spans="1:27" x14ac:dyDescent="0.25">
      <c r="A4" s="24">
        <v>4224</v>
      </c>
      <c r="B4" s="17" t="s">
        <v>38</v>
      </c>
      <c r="C4" s="5" t="s">
        <v>39</v>
      </c>
      <c r="D4" s="5" t="s">
        <v>40</v>
      </c>
      <c r="E4" s="33" t="s">
        <v>260</v>
      </c>
      <c r="F4" s="35">
        <v>14824</v>
      </c>
      <c r="G4" s="27">
        <f>DATEDIF("4/23/3892","9/12/4019","y")</f>
        <v>127</v>
      </c>
      <c r="H4" s="37">
        <f t="shared" si="0"/>
        <v>79</v>
      </c>
      <c r="I4" s="3">
        <v>40</v>
      </c>
      <c r="J4" s="43">
        <v>60000</v>
      </c>
      <c r="K4" s="4">
        <f t="shared" si="1"/>
        <v>61200</v>
      </c>
      <c r="L4" s="40">
        <f t="shared" si="2"/>
        <v>0.06</v>
      </c>
      <c r="M4" s="42">
        <f t="shared" si="3"/>
        <v>3600</v>
      </c>
      <c r="N4" s="4">
        <f t="shared" si="4"/>
        <v>3672</v>
      </c>
      <c r="O4" s="5" t="s">
        <v>16</v>
      </c>
      <c r="P4" s="21">
        <f t="shared" si="5"/>
        <v>6.5500000000000003E-2</v>
      </c>
      <c r="Q4" s="21">
        <f t="shared" si="6"/>
        <v>6.7500000000000004E-2</v>
      </c>
      <c r="R4" s="4">
        <f t="shared" si="7"/>
        <v>4165.8</v>
      </c>
      <c r="S4" s="4">
        <f t="shared" si="8"/>
        <v>4378.8600000000006</v>
      </c>
      <c r="T4" s="4">
        <f t="shared" si="9"/>
        <v>4865.3999999999996</v>
      </c>
      <c r="U4" s="4">
        <f t="shared" si="10"/>
        <v>4962.7079999999996</v>
      </c>
      <c r="V4" s="5" t="s">
        <v>7</v>
      </c>
      <c r="W4" s="4" t="e">
        <f t="shared" si="11"/>
        <v>#NAME?</v>
      </c>
      <c r="X4" s="19">
        <f t="shared" si="12"/>
        <v>550</v>
      </c>
      <c r="Y4" s="3" t="s">
        <v>9</v>
      </c>
      <c r="Z4" s="19">
        <f t="shared" si="13"/>
        <v>5000</v>
      </c>
      <c r="AA4" s="19">
        <f t="shared" si="14"/>
        <v>5500</v>
      </c>
    </row>
    <row r="5" spans="1:27" x14ac:dyDescent="0.25">
      <c r="A5" s="24">
        <v>2530</v>
      </c>
      <c r="B5" s="17" t="s">
        <v>41</v>
      </c>
      <c r="C5" s="5" t="s">
        <v>42</v>
      </c>
      <c r="D5" s="5" t="s">
        <v>75</v>
      </c>
      <c r="E5" s="31">
        <v>29380</v>
      </c>
      <c r="F5" s="35">
        <v>40422</v>
      </c>
      <c r="G5" s="27">
        <f t="shared" ref="G5:G24" si="15">DATEDIF(E5,"9/12/2019","y")</f>
        <v>39</v>
      </c>
      <c r="H5" s="37">
        <f t="shared" si="0"/>
        <v>9</v>
      </c>
      <c r="I5" s="3">
        <v>40</v>
      </c>
      <c r="J5" s="18">
        <v>25000</v>
      </c>
      <c r="K5" s="4">
        <f t="shared" si="1"/>
        <v>25500</v>
      </c>
      <c r="L5" s="40">
        <f t="shared" si="2"/>
        <v>0.02</v>
      </c>
      <c r="M5" s="42">
        <f t="shared" si="3"/>
        <v>500</v>
      </c>
      <c r="N5" s="4">
        <f t="shared" si="4"/>
        <v>510</v>
      </c>
      <c r="O5" s="5" t="s">
        <v>1</v>
      </c>
      <c r="P5" s="21">
        <f t="shared" si="5"/>
        <v>0</v>
      </c>
      <c r="Q5" s="21">
        <f t="shared" si="6"/>
        <v>0</v>
      </c>
      <c r="R5" s="4">
        <f t="shared" si="7"/>
        <v>0</v>
      </c>
      <c r="S5" s="4">
        <f t="shared" si="8"/>
        <v>0</v>
      </c>
      <c r="T5" s="4">
        <f t="shared" si="9"/>
        <v>1950.75</v>
      </c>
      <c r="U5" s="4">
        <f t="shared" si="10"/>
        <v>1989.7649999999999</v>
      </c>
      <c r="V5" s="5" t="s">
        <v>1</v>
      </c>
      <c r="W5" s="4" t="e">
        <f t="shared" si="11"/>
        <v>#NAME?</v>
      </c>
      <c r="X5" s="19">
        <f t="shared" si="12"/>
        <v>0</v>
      </c>
      <c r="Y5" s="3" t="s">
        <v>1</v>
      </c>
      <c r="Z5" s="19">
        <f t="shared" si="13"/>
        <v>0</v>
      </c>
      <c r="AA5" s="19">
        <f t="shared" si="14"/>
        <v>0</v>
      </c>
    </row>
    <row r="6" spans="1:27" x14ac:dyDescent="0.25">
      <c r="A6" s="24">
        <v>4928</v>
      </c>
      <c r="B6" s="20" t="s">
        <v>70</v>
      </c>
      <c r="C6" s="5" t="s">
        <v>71</v>
      </c>
      <c r="D6" s="5" t="s">
        <v>141</v>
      </c>
      <c r="E6" s="32">
        <v>25145</v>
      </c>
      <c r="F6" s="34">
        <v>39630</v>
      </c>
      <c r="G6" s="27">
        <f t="shared" si="15"/>
        <v>50</v>
      </c>
      <c r="H6" s="37">
        <f t="shared" si="0"/>
        <v>11</v>
      </c>
      <c r="I6" s="3">
        <v>40</v>
      </c>
      <c r="J6" s="43">
        <v>45000</v>
      </c>
      <c r="K6" s="4">
        <f t="shared" si="1"/>
        <v>45900</v>
      </c>
      <c r="L6" s="40">
        <f t="shared" si="2"/>
        <v>0.03</v>
      </c>
      <c r="M6" s="42">
        <f t="shared" si="3"/>
        <v>1350</v>
      </c>
      <c r="N6" s="4">
        <f t="shared" si="4"/>
        <v>1377</v>
      </c>
      <c r="O6" s="45" t="s">
        <v>16</v>
      </c>
      <c r="P6" s="21">
        <f t="shared" si="5"/>
        <v>6.5500000000000003E-2</v>
      </c>
      <c r="Q6" s="21">
        <f t="shared" si="6"/>
        <v>6.7500000000000004E-2</v>
      </c>
      <c r="R6" s="4">
        <f t="shared" si="7"/>
        <v>3035.9250000000002</v>
      </c>
      <c r="S6" s="4">
        <f t="shared" si="8"/>
        <v>3191.1975000000002</v>
      </c>
      <c r="T6" s="4">
        <f t="shared" si="9"/>
        <v>3545.7750000000001</v>
      </c>
      <c r="U6" s="4">
        <f t="shared" si="10"/>
        <v>3616.6905000000002</v>
      </c>
      <c r="V6" s="3" t="s">
        <v>7</v>
      </c>
      <c r="W6" s="4" t="e">
        <f t="shared" si="11"/>
        <v>#NAME?</v>
      </c>
      <c r="X6" s="19">
        <f t="shared" si="12"/>
        <v>550</v>
      </c>
      <c r="Y6" s="3" t="s">
        <v>9</v>
      </c>
      <c r="Z6" s="19">
        <f t="shared" si="13"/>
        <v>5000</v>
      </c>
      <c r="AA6" s="19">
        <f t="shared" si="14"/>
        <v>5500</v>
      </c>
    </row>
    <row r="7" spans="1:27" x14ac:dyDescent="0.25">
      <c r="A7" s="24">
        <v>5845</v>
      </c>
      <c r="B7" s="17" t="s">
        <v>43</v>
      </c>
      <c r="C7" s="5" t="s">
        <v>44</v>
      </c>
      <c r="D7" s="5" t="s">
        <v>45</v>
      </c>
      <c r="E7" s="31">
        <v>21999</v>
      </c>
      <c r="F7" s="35">
        <v>39181</v>
      </c>
      <c r="G7" s="27">
        <f t="shared" si="15"/>
        <v>59</v>
      </c>
      <c r="H7" s="37">
        <f t="shared" si="0"/>
        <v>12</v>
      </c>
      <c r="I7" s="3">
        <v>40</v>
      </c>
      <c r="J7" s="18">
        <v>80000</v>
      </c>
      <c r="K7" s="4">
        <f t="shared" si="1"/>
        <v>81600</v>
      </c>
      <c r="L7" s="40">
        <f t="shared" si="2"/>
        <v>0.03</v>
      </c>
      <c r="M7" s="42">
        <f t="shared" si="3"/>
        <v>2400</v>
      </c>
      <c r="N7" s="4">
        <f t="shared" si="4"/>
        <v>2448</v>
      </c>
      <c r="O7" s="5" t="s">
        <v>16</v>
      </c>
      <c r="P7" s="21">
        <f t="shared" si="5"/>
        <v>6.5500000000000003E-2</v>
      </c>
      <c r="Q7" s="21">
        <f t="shared" si="6"/>
        <v>6.7500000000000004E-2</v>
      </c>
      <c r="R7" s="4">
        <f t="shared" si="7"/>
        <v>5397.2</v>
      </c>
      <c r="S7" s="4">
        <f t="shared" si="8"/>
        <v>5673.2400000000007</v>
      </c>
      <c r="T7" s="4">
        <f t="shared" si="9"/>
        <v>6303.5999999999995</v>
      </c>
      <c r="U7" s="4">
        <f t="shared" si="10"/>
        <v>6429.6719999999996</v>
      </c>
      <c r="V7" s="5" t="s">
        <v>6</v>
      </c>
      <c r="W7" s="4" t="e">
        <f t="shared" si="11"/>
        <v>#NAME?</v>
      </c>
      <c r="X7" s="19">
        <f t="shared" si="12"/>
        <v>1200</v>
      </c>
      <c r="Y7" s="3" t="s">
        <v>8</v>
      </c>
      <c r="Z7" s="19">
        <f t="shared" si="13"/>
        <v>10000</v>
      </c>
      <c r="AA7" s="19">
        <f t="shared" si="14"/>
        <v>11000</v>
      </c>
    </row>
    <row r="8" spans="1:27" x14ac:dyDescent="0.25">
      <c r="A8" s="24">
        <v>4569</v>
      </c>
      <c r="B8" s="17" t="s">
        <v>46</v>
      </c>
      <c r="C8" s="5" t="s">
        <v>44</v>
      </c>
      <c r="D8" s="5" t="s">
        <v>47</v>
      </c>
      <c r="E8" s="31">
        <v>29232</v>
      </c>
      <c r="F8" s="35">
        <v>39661</v>
      </c>
      <c r="G8" s="27">
        <f t="shared" si="15"/>
        <v>39</v>
      </c>
      <c r="H8" s="37">
        <f t="shared" si="0"/>
        <v>11</v>
      </c>
      <c r="I8" s="3">
        <v>40</v>
      </c>
      <c r="J8" s="41">
        <v>25423</v>
      </c>
      <c r="K8" s="4">
        <f t="shared" si="1"/>
        <v>25931.46</v>
      </c>
      <c r="L8" s="40">
        <f t="shared" si="2"/>
        <v>0.03</v>
      </c>
      <c r="M8" s="42">
        <f t="shared" si="3"/>
        <v>762.68999999999994</v>
      </c>
      <c r="N8" s="4">
        <f t="shared" si="4"/>
        <v>777.9437999999999</v>
      </c>
      <c r="O8" s="5" t="s">
        <v>1</v>
      </c>
      <c r="P8" s="21">
        <f t="shared" si="5"/>
        <v>0</v>
      </c>
      <c r="Q8" s="21">
        <f t="shared" si="6"/>
        <v>0</v>
      </c>
      <c r="R8" s="4">
        <f t="shared" si="7"/>
        <v>0</v>
      </c>
      <c r="S8" s="4">
        <f t="shared" si="8"/>
        <v>0</v>
      </c>
      <c r="T8" s="4">
        <f t="shared" si="9"/>
        <v>2003.2052849999998</v>
      </c>
      <c r="U8" s="4">
        <f t="shared" si="10"/>
        <v>2043.2693907</v>
      </c>
      <c r="V8" s="3" t="s">
        <v>1</v>
      </c>
      <c r="W8" s="4" t="e">
        <f t="shared" si="11"/>
        <v>#NAME?</v>
      </c>
      <c r="X8" s="19">
        <f t="shared" si="12"/>
        <v>0</v>
      </c>
      <c r="Y8" s="3" t="s">
        <v>1</v>
      </c>
      <c r="Z8" s="19">
        <f t="shared" si="13"/>
        <v>0</v>
      </c>
      <c r="AA8" s="19">
        <f t="shared" si="14"/>
        <v>0</v>
      </c>
    </row>
    <row r="9" spans="1:27" x14ac:dyDescent="0.25">
      <c r="A9" s="24">
        <v>4077</v>
      </c>
      <c r="B9" s="17" t="s">
        <v>48</v>
      </c>
      <c r="C9" s="5" t="s">
        <v>49</v>
      </c>
      <c r="D9" s="5" t="s">
        <v>47</v>
      </c>
      <c r="E9" s="31">
        <v>29623</v>
      </c>
      <c r="F9" s="35">
        <v>39661</v>
      </c>
      <c r="G9" s="27">
        <f t="shared" si="15"/>
        <v>38</v>
      </c>
      <c r="H9" s="37">
        <f t="shared" si="0"/>
        <v>11</v>
      </c>
      <c r="I9" s="3">
        <v>40</v>
      </c>
      <c r="J9" s="41">
        <v>25423</v>
      </c>
      <c r="K9" s="4">
        <f t="shared" si="1"/>
        <v>25931.46</v>
      </c>
      <c r="L9" s="40">
        <f t="shared" si="2"/>
        <v>0.03</v>
      </c>
      <c r="M9" s="42">
        <f t="shared" si="3"/>
        <v>762.68999999999994</v>
      </c>
      <c r="N9" s="4">
        <f t="shared" si="4"/>
        <v>777.9437999999999</v>
      </c>
      <c r="O9" s="5" t="s">
        <v>1</v>
      </c>
      <c r="P9" s="21">
        <f t="shared" si="5"/>
        <v>0</v>
      </c>
      <c r="Q9" s="21">
        <f t="shared" si="6"/>
        <v>0</v>
      </c>
      <c r="R9" s="4">
        <f t="shared" si="7"/>
        <v>0</v>
      </c>
      <c r="S9" s="4">
        <f t="shared" si="8"/>
        <v>0</v>
      </c>
      <c r="T9" s="4">
        <f t="shared" si="9"/>
        <v>2003.2052849999998</v>
      </c>
      <c r="U9" s="4">
        <f t="shared" si="10"/>
        <v>2043.2693907</v>
      </c>
      <c r="V9" s="3" t="s">
        <v>1</v>
      </c>
      <c r="W9" s="4" t="e">
        <f t="shared" si="11"/>
        <v>#NAME?</v>
      </c>
      <c r="X9" s="19">
        <f t="shared" si="12"/>
        <v>0</v>
      </c>
      <c r="Y9" s="3" t="s">
        <v>1</v>
      </c>
      <c r="Z9" s="19">
        <f t="shared" si="13"/>
        <v>0</v>
      </c>
      <c r="AA9" s="19">
        <f t="shared" si="14"/>
        <v>0</v>
      </c>
    </row>
    <row r="10" spans="1:27" x14ac:dyDescent="0.25">
      <c r="A10" s="24">
        <v>2250</v>
      </c>
      <c r="B10" s="17" t="s">
        <v>50</v>
      </c>
      <c r="C10" s="5" t="s">
        <v>51</v>
      </c>
      <c r="D10" s="5" t="s">
        <v>47</v>
      </c>
      <c r="E10" s="31">
        <v>29375</v>
      </c>
      <c r="F10" s="35">
        <v>39661</v>
      </c>
      <c r="G10" s="27">
        <f t="shared" si="15"/>
        <v>39</v>
      </c>
      <c r="H10" s="37">
        <f t="shared" si="0"/>
        <v>11</v>
      </c>
      <c r="I10" s="3">
        <v>40</v>
      </c>
      <c r="J10" s="41">
        <v>25423</v>
      </c>
      <c r="K10" s="4">
        <f t="shared" si="1"/>
        <v>25931.46</v>
      </c>
      <c r="L10" s="40">
        <f t="shared" si="2"/>
        <v>0.03</v>
      </c>
      <c r="M10" s="42">
        <f t="shared" si="3"/>
        <v>762.68999999999994</v>
      </c>
      <c r="N10" s="4">
        <f t="shared" si="4"/>
        <v>777.9437999999999</v>
      </c>
      <c r="O10" s="5" t="s">
        <v>1</v>
      </c>
      <c r="P10" s="21">
        <f t="shared" si="5"/>
        <v>0</v>
      </c>
      <c r="Q10" s="21">
        <f t="shared" si="6"/>
        <v>0</v>
      </c>
      <c r="R10" s="4">
        <f t="shared" si="7"/>
        <v>0</v>
      </c>
      <c r="S10" s="4">
        <f t="shared" si="8"/>
        <v>0</v>
      </c>
      <c r="T10" s="4">
        <f t="shared" si="9"/>
        <v>2003.2052849999998</v>
      </c>
      <c r="U10" s="4">
        <f t="shared" si="10"/>
        <v>2043.2693907</v>
      </c>
      <c r="V10" s="3" t="s">
        <v>1</v>
      </c>
      <c r="W10" s="4" t="e">
        <f t="shared" si="11"/>
        <v>#NAME?</v>
      </c>
      <c r="X10" s="19">
        <f t="shared" si="12"/>
        <v>0</v>
      </c>
      <c r="Y10" s="3" t="s">
        <v>1</v>
      </c>
      <c r="Z10" s="19">
        <f t="shared" si="13"/>
        <v>0</v>
      </c>
      <c r="AA10" s="19">
        <f t="shared" si="14"/>
        <v>0</v>
      </c>
    </row>
    <row r="11" spans="1:27" x14ac:dyDescent="0.25">
      <c r="A11" s="24">
        <v>3322</v>
      </c>
      <c r="B11" s="20" t="s">
        <v>58</v>
      </c>
      <c r="C11" s="5" t="s">
        <v>59</v>
      </c>
      <c r="D11" s="5" t="s">
        <v>60</v>
      </c>
      <c r="E11" s="32">
        <v>14063</v>
      </c>
      <c r="F11" s="34">
        <v>29312</v>
      </c>
      <c r="G11" s="27">
        <f t="shared" si="15"/>
        <v>81</v>
      </c>
      <c r="H11" s="37">
        <f t="shared" si="0"/>
        <v>39</v>
      </c>
      <c r="I11" s="3">
        <v>40</v>
      </c>
      <c r="J11" s="43">
        <v>45000</v>
      </c>
      <c r="K11" s="4">
        <f t="shared" si="1"/>
        <v>45900</v>
      </c>
      <c r="L11" s="40">
        <f t="shared" si="2"/>
        <v>0.06</v>
      </c>
      <c r="M11" s="42">
        <f t="shared" si="3"/>
        <v>2700</v>
      </c>
      <c r="N11" s="4">
        <f t="shared" si="4"/>
        <v>2754</v>
      </c>
      <c r="O11" s="45" t="s">
        <v>16</v>
      </c>
      <c r="P11" s="21">
        <f t="shared" si="5"/>
        <v>6.5500000000000003E-2</v>
      </c>
      <c r="Q11" s="21">
        <f t="shared" si="6"/>
        <v>6.7500000000000004E-2</v>
      </c>
      <c r="R11" s="4">
        <f t="shared" si="7"/>
        <v>3124.35</v>
      </c>
      <c r="S11" s="4">
        <f t="shared" si="8"/>
        <v>3284.1450000000004</v>
      </c>
      <c r="T11" s="4">
        <f t="shared" si="9"/>
        <v>3649.0499999999997</v>
      </c>
      <c r="U11" s="4">
        <f t="shared" si="10"/>
        <v>3722.0309999999999</v>
      </c>
      <c r="V11" s="3" t="s">
        <v>271</v>
      </c>
      <c r="W11" s="4" t="e">
        <f t="shared" si="11"/>
        <v>#NAME?</v>
      </c>
      <c r="X11" s="19">
        <f t="shared" si="12"/>
        <v>0</v>
      </c>
      <c r="Y11" s="3" t="s">
        <v>271</v>
      </c>
      <c r="Z11" s="19">
        <f t="shared" si="13"/>
        <v>0</v>
      </c>
      <c r="AA11" s="19">
        <f t="shared" si="14"/>
        <v>0</v>
      </c>
    </row>
    <row r="12" spans="1:27" x14ac:dyDescent="0.25">
      <c r="A12" s="24">
        <v>4216</v>
      </c>
      <c r="B12" s="17" t="s">
        <v>52</v>
      </c>
      <c r="C12" s="5" t="s">
        <v>53</v>
      </c>
      <c r="D12" s="5" t="s">
        <v>54</v>
      </c>
      <c r="E12" s="31">
        <v>29358</v>
      </c>
      <c r="F12" s="35">
        <v>39661</v>
      </c>
      <c r="G12" s="27">
        <f t="shared" si="15"/>
        <v>39</v>
      </c>
      <c r="H12" s="37">
        <f t="shared" si="0"/>
        <v>11</v>
      </c>
      <c r="I12" s="3">
        <v>40</v>
      </c>
      <c r="J12" s="18">
        <v>10000</v>
      </c>
      <c r="K12" s="4">
        <f t="shared" si="1"/>
        <v>10200</v>
      </c>
      <c r="L12" s="40">
        <f t="shared" si="2"/>
        <v>0.03</v>
      </c>
      <c r="M12" s="42">
        <f t="shared" si="3"/>
        <v>300</v>
      </c>
      <c r="N12" s="4">
        <f t="shared" si="4"/>
        <v>306</v>
      </c>
      <c r="O12" s="5" t="s">
        <v>1</v>
      </c>
      <c r="P12" s="21">
        <f t="shared" si="5"/>
        <v>0</v>
      </c>
      <c r="Q12" s="21">
        <f t="shared" si="6"/>
        <v>0</v>
      </c>
      <c r="R12" s="4">
        <f t="shared" si="7"/>
        <v>0</v>
      </c>
      <c r="S12" s="4">
        <f t="shared" si="8"/>
        <v>0</v>
      </c>
      <c r="T12" s="4">
        <f t="shared" si="9"/>
        <v>787.94999999999993</v>
      </c>
      <c r="U12" s="4">
        <f t="shared" si="10"/>
        <v>803.70899999999995</v>
      </c>
      <c r="V12" s="5" t="s">
        <v>1</v>
      </c>
      <c r="W12" s="4" t="e">
        <f t="shared" si="11"/>
        <v>#NAME?</v>
      </c>
      <c r="X12" s="19">
        <f t="shared" si="12"/>
        <v>0</v>
      </c>
      <c r="Y12" s="3" t="s">
        <v>1</v>
      </c>
      <c r="Z12" s="19">
        <f t="shared" si="13"/>
        <v>0</v>
      </c>
      <c r="AA12" s="19">
        <f t="shared" si="14"/>
        <v>0</v>
      </c>
    </row>
    <row r="13" spans="1:27" x14ac:dyDescent="0.25">
      <c r="A13" s="24">
        <v>4237</v>
      </c>
      <c r="B13" s="20" t="s">
        <v>55</v>
      </c>
      <c r="C13" s="5" t="s">
        <v>56</v>
      </c>
      <c r="D13" s="5" t="s">
        <v>57</v>
      </c>
      <c r="E13" s="32">
        <v>25465</v>
      </c>
      <c r="F13" s="34">
        <v>36404</v>
      </c>
      <c r="G13" s="27">
        <f t="shared" si="15"/>
        <v>49</v>
      </c>
      <c r="H13" s="37">
        <f t="shared" si="0"/>
        <v>20</v>
      </c>
      <c r="I13" s="3">
        <v>40</v>
      </c>
      <c r="J13" s="43">
        <v>72000</v>
      </c>
      <c r="K13" s="4">
        <f t="shared" si="1"/>
        <v>73440</v>
      </c>
      <c r="L13" s="40">
        <f t="shared" si="2"/>
        <v>0.05</v>
      </c>
      <c r="M13" s="42">
        <f t="shared" si="3"/>
        <v>3600</v>
      </c>
      <c r="N13" s="4">
        <f t="shared" si="4"/>
        <v>3672</v>
      </c>
      <c r="O13" s="45" t="s">
        <v>264</v>
      </c>
      <c r="P13" s="21">
        <f t="shared" si="5"/>
        <v>6.5500000000000003E-2</v>
      </c>
      <c r="Q13" s="21">
        <f t="shared" si="6"/>
        <v>6.7500000000000004E-2</v>
      </c>
      <c r="R13" s="4">
        <f t="shared" si="7"/>
        <v>4951.8</v>
      </c>
      <c r="S13" s="4">
        <f t="shared" si="8"/>
        <v>5205.0600000000004</v>
      </c>
      <c r="T13" s="4">
        <f t="shared" si="9"/>
        <v>5783.4</v>
      </c>
      <c r="U13" s="4">
        <f t="shared" si="10"/>
        <v>5899.0680000000002</v>
      </c>
      <c r="V13" s="3" t="s">
        <v>7</v>
      </c>
      <c r="W13" s="4" t="e">
        <f t="shared" si="11"/>
        <v>#NAME?</v>
      </c>
      <c r="X13" s="19">
        <f t="shared" si="12"/>
        <v>550</v>
      </c>
      <c r="Y13" s="3" t="s">
        <v>9</v>
      </c>
      <c r="Z13" s="19">
        <f t="shared" si="13"/>
        <v>5000</v>
      </c>
      <c r="AA13" s="19">
        <f t="shared" si="14"/>
        <v>5500</v>
      </c>
    </row>
    <row r="14" spans="1:27" x14ac:dyDescent="0.25">
      <c r="A14" s="24">
        <v>2491</v>
      </c>
      <c r="B14" s="20" t="s">
        <v>72</v>
      </c>
      <c r="C14" s="5" t="s">
        <v>73</v>
      </c>
      <c r="D14" s="5" t="s">
        <v>74</v>
      </c>
      <c r="E14" s="32">
        <v>29318</v>
      </c>
      <c r="F14" s="34">
        <v>40422</v>
      </c>
      <c r="G14" s="27">
        <f t="shared" si="15"/>
        <v>39</v>
      </c>
      <c r="H14" s="37">
        <f t="shared" si="0"/>
        <v>9</v>
      </c>
      <c r="I14" s="3">
        <v>40</v>
      </c>
      <c r="J14" s="43">
        <v>25000</v>
      </c>
      <c r="K14" s="4">
        <f t="shared" si="1"/>
        <v>25500</v>
      </c>
      <c r="L14" s="40">
        <f t="shared" si="2"/>
        <v>0.02</v>
      </c>
      <c r="M14" s="42">
        <f t="shared" si="3"/>
        <v>500</v>
      </c>
      <c r="N14" s="4">
        <f t="shared" si="4"/>
        <v>510</v>
      </c>
      <c r="O14" s="45" t="s">
        <v>1</v>
      </c>
      <c r="P14" s="21">
        <f t="shared" si="5"/>
        <v>0</v>
      </c>
      <c r="Q14" s="21">
        <f t="shared" si="6"/>
        <v>0</v>
      </c>
      <c r="R14" s="4">
        <f t="shared" si="7"/>
        <v>0</v>
      </c>
      <c r="S14" s="4">
        <f t="shared" si="8"/>
        <v>0</v>
      </c>
      <c r="T14" s="4">
        <f t="shared" si="9"/>
        <v>1950.75</v>
      </c>
      <c r="U14" s="4">
        <f t="shared" si="10"/>
        <v>1989.7649999999999</v>
      </c>
      <c r="V14" s="3" t="s">
        <v>1</v>
      </c>
      <c r="W14" s="4" t="e">
        <f t="shared" si="11"/>
        <v>#NAME?</v>
      </c>
      <c r="X14" s="19">
        <f t="shared" si="12"/>
        <v>0</v>
      </c>
      <c r="Y14" s="3" t="s">
        <v>1</v>
      </c>
      <c r="Z14" s="19">
        <f t="shared" si="13"/>
        <v>0</v>
      </c>
      <c r="AA14" s="19">
        <f t="shared" si="14"/>
        <v>0</v>
      </c>
    </row>
    <row r="15" spans="1:27" x14ac:dyDescent="0.25">
      <c r="A15" s="24">
        <v>5712</v>
      </c>
      <c r="B15" s="20" t="s">
        <v>76</v>
      </c>
      <c r="C15" s="5" t="s">
        <v>77</v>
      </c>
      <c r="D15" s="5" t="s">
        <v>78</v>
      </c>
      <c r="E15" s="32">
        <v>28624</v>
      </c>
      <c r="F15" s="34">
        <v>40787</v>
      </c>
      <c r="G15" s="27">
        <f t="shared" si="15"/>
        <v>41</v>
      </c>
      <c r="H15" s="37">
        <f t="shared" si="0"/>
        <v>8</v>
      </c>
      <c r="I15" s="3">
        <v>40</v>
      </c>
      <c r="J15" s="43">
        <v>30000</v>
      </c>
      <c r="K15" s="4">
        <f t="shared" si="1"/>
        <v>30600</v>
      </c>
      <c r="L15" s="40">
        <f t="shared" si="2"/>
        <v>0.02</v>
      </c>
      <c r="M15" s="42">
        <f t="shared" si="3"/>
        <v>600</v>
      </c>
      <c r="N15" s="4">
        <f t="shared" si="4"/>
        <v>612</v>
      </c>
      <c r="O15" s="45" t="s">
        <v>1</v>
      </c>
      <c r="P15" s="21">
        <f t="shared" si="5"/>
        <v>0</v>
      </c>
      <c r="Q15" s="21">
        <f t="shared" si="6"/>
        <v>0</v>
      </c>
      <c r="R15" s="4">
        <f t="shared" si="7"/>
        <v>0</v>
      </c>
      <c r="S15" s="4">
        <f t="shared" si="8"/>
        <v>0</v>
      </c>
      <c r="T15" s="4">
        <f t="shared" si="9"/>
        <v>2340.9</v>
      </c>
      <c r="U15" s="4">
        <f t="shared" si="10"/>
        <v>2387.7179999999998</v>
      </c>
      <c r="V15" s="3" t="s">
        <v>1</v>
      </c>
      <c r="W15" s="4" t="e">
        <f t="shared" si="11"/>
        <v>#NAME?</v>
      </c>
      <c r="X15" s="19">
        <f t="shared" si="12"/>
        <v>0</v>
      </c>
      <c r="Y15" s="3" t="s">
        <v>1</v>
      </c>
      <c r="Z15" s="19">
        <f t="shared" si="13"/>
        <v>0</v>
      </c>
      <c r="AA15" s="19">
        <f t="shared" si="14"/>
        <v>0</v>
      </c>
    </row>
    <row r="16" spans="1:27" x14ac:dyDescent="0.25">
      <c r="A16" s="24">
        <v>3070</v>
      </c>
      <c r="B16" s="20" t="s">
        <v>79</v>
      </c>
      <c r="C16" s="5" t="s">
        <v>80</v>
      </c>
      <c r="D16" s="5" t="s">
        <v>47</v>
      </c>
      <c r="E16" s="32">
        <v>29466</v>
      </c>
      <c r="F16" s="35">
        <v>39661</v>
      </c>
      <c r="G16" s="27">
        <f t="shared" si="15"/>
        <v>39</v>
      </c>
      <c r="H16" s="37">
        <f t="shared" si="0"/>
        <v>11</v>
      </c>
      <c r="I16" s="3">
        <v>40</v>
      </c>
      <c r="J16" s="41">
        <v>25423</v>
      </c>
      <c r="K16" s="4">
        <f t="shared" si="1"/>
        <v>25931.46</v>
      </c>
      <c r="L16" s="40">
        <f t="shared" si="2"/>
        <v>0.03</v>
      </c>
      <c r="M16" s="42">
        <f t="shared" si="3"/>
        <v>762.68999999999994</v>
      </c>
      <c r="N16" s="4">
        <f t="shared" si="4"/>
        <v>777.9437999999999</v>
      </c>
      <c r="O16" s="5" t="s">
        <v>1</v>
      </c>
      <c r="P16" s="21">
        <f t="shared" si="5"/>
        <v>0</v>
      </c>
      <c r="Q16" s="21">
        <f t="shared" si="6"/>
        <v>0</v>
      </c>
      <c r="R16" s="4">
        <f t="shared" si="7"/>
        <v>0</v>
      </c>
      <c r="S16" s="4">
        <f t="shared" si="8"/>
        <v>0</v>
      </c>
      <c r="T16" s="4">
        <f t="shared" si="9"/>
        <v>2003.2052849999998</v>
      </c>
      <c r="U16" s="4">
        <f t="shared" si="10"/>
        <v>2043.2693907</v>
      </c>
      <c r="V16" s="3" t="s">
        <v>1</v>
      </c>
      <c r="W16" s="4" t="e">
        <f t="shared" si="11"/>
        <v>#NAME?</v>
      </c>
      <c r="X16" s="19">
        <f t="shared" si="12"/>
        <v>0</v>
      </c>
      <c r="Y16" s="3" t="s">
        <v>1</v>
      </c>
      <c r="Z16" s="19">
        <f t="shared" si="13"/>
        <v>0</v>
      </c>
      <c r="AA16" s="19">
        <f t="shared" si="14"/>
        <v>0</v>
      </c>
    </row>
    <row r="17" spans="1:27" x14ac:dyDescent="0.25">
      <c r="A17" s="24">
        <v>1959</v>
      </c>
      <c r="B17" s="20" t="s">
        <v>81</v>
      </c>
      <c r="C17" s="5" t="s">
        <v>82</v>
      </c>
      <c r="D17" s="5" t="s">
        <v>54</v>
      </c>
      <c r="E17" s="32">
        <v>29559</v>
      </c>
      <c r="F17" s="35">
        <v>39661</v>
      </c>
      <c r="G17" s="27">
        <f t="shared" si="15"/>
        <v>38</v>
      </c>
      <c r="H17" s="37">
        <f t="shared" si="0"/>
        <v>11</v>
      </c>
      <c r="I17" s="3">
        <v>40</v>
      </c>
      <c r="J17" s="43">
        <v>10000</v>
      </c>
      <c r="K17" s="4">
        <f t="shared" si="1"/>
        <v>10200</v>
      </c>
      <c r="L17" s="40">
        <f t="shared" si="2"/>
        <v>0.03</v>
      </c>
      <c r="M17" s="42">
        <f t="shared" si="3"/>
        <v>300</v>
      </c>
      <c r="N17" s="4">
        <f t="shared" si="4"/>
        <v>306</v>
      </c>
      <c r="O17" s="45" t="s">
        <v>1</v>
      </c>
      <c r="P17" s="21">
        <f t="shared" si="5"/>
        <v>0</v>
      </c>
      <c r="Q17" s="21">
        <f t="shared" si="6"/>
        <v>0</v>
      </c>
      <c r="R17" s="4">
        <f t="shared" si="7"/>
        <v>0</v>
      </c>
      <c r="S17" s="4">
        <f t="shared" si="8"/>
        <v>0</v>
      </c>
      <c r="T17" s="4">
        <f t="shared" si="9"/>
        <v>787.94999999999993</v>
      </c>
      <c r="U17" s="4">
        <f t="shared" si="10"/>
        <v>803.70899999999995</v>
      </c>
      <c r="V17" s="3" t="s">
        <v>1</v>
      </c>
      <c r="W17" s="4" t="e">
        <f t="shared" si="11"/>
        <v>#NAME?</v>
      </c>
      <c r="X17" s="19">
        <f t="shared" si="12"/>
        <v>0</v>
      </c>
      <c r="Y17" s="3" t="s">
        <v>1</v>
      </c>
      <c r="Z17" s="19">
        <f t="shared" si="13"/>
        <v>0</v>
      </c>
      <c r="AA17" s="19">
        <f t="shared" si="14"/>
        <v>0</v>
      </c>
    </row>
    <row r="18" spans="1:27" x14ac:dyDescent="0.25">
      <c r="A18" s="24">
        <v>1056</v>
      </c>
      <c r="B18" s="20" t="s">
        <v>83</v>
      </c>
      <c r="C18" s="5" t="s">
        <v>84</v>
      </c>
      <c r="D18" s="5" t="s">
        <v>47</v>
      </c>
      <c r="E18" s="32">
        <v>29297</v>
      </c>
      <c r="F18" s="35">
        <v>39661</v>
      </c>
      <c r="G18" s="27">
        <f t="shared" si="15"/>
        <v>39</v>
      </c>
      <c r="H18" s="37">
        <f t="shared" si="0"/>
        <v>11</v>
      </c>
      <c r="I18" s="3">
        <v>40</v>
      </c>
      <c r="J18" s="41">
        <v>25423</v>
      </c>
      <c r="K18" s="4">
        <f t="shared" si="1"/>
        <v>25931.46</v>
      </c>
      <c r="L18" s="40">
        <f t="shared" si="2"/>
        <v>0.03</v>
      </c>
      <c r="M18" s="42">
        <f t="shared" si="3"/>
        <v>762.68999999999994</v>
      </c>
      <c r="N18" s="4">
        <f t="shared" si="4"/>
        <v>777.9437999999999</v>
      </c>
      <c r="O18" s="5" t="s">
        <v>1</v>
      </c>
      <c r="P18" s="21">
        <f t="shared" si="5"/>
        <v>0</v>
      </c>
      <c r="Q18" s="21">
        <f t="shared" si="6"/>
        <v>0</v>
      </c>
      <c r="R18" s="4">
        <f t="shared" si="7"/>
        <v>0</v>
      </c>
      <c r="S18" s="4">
        <f t="shared" si="8"/>
        <v>0</v>
      </c>
      <c r="T18" s="4">
        <f t="shared" si="9"/>
        <v>2003.2052849999998</v>
      </c>
      <c r="U18" s="4">
        <f t="shared" si="10"/>
        <v>2043.2693907</v>
      </c>
      <c r="V18" s="3" t="s">
        <v>1</v>
      </c>
      <c r="W18" s="4" t="e">
        <f t="shared" si="11"/>
        <v>#NAME?</v>
      </c>
      <c r="X18" s="19">
        <f t="shared" si="12"/>
        <v>0</v>
      </c>
      <c r="Y18" s="3" t="s">
        <v>1</v>
      </c>
      <c r="Z18" s="19">
        <f t="shared" si="13"/>
        <v>0</v>
      </c>
      <c r="AA18" s="19">
        <f t="shared" si="14"/>
        <v>0</v>
      </c>
    </row>
    <row r="19" spans="1:27" x14ac:dyDescent="0.25">
      <c r="A19" s="24">
        <v>2584</v>
      </c>
      <c r="B19" s="20" t="s">
        <v>85</v>
      </c>
      <c r="C19" s="5" t="s">
        <v>84</v>
      </c>
      <c r="D19" s="5" t="s">
        <v>47</v>
      </c>
      <c r="E19" s="32">
        <v>30568</v>
      </c>
      <c r="F19" s="35">
        <v>39661</v>
      </c>
      <c r="G19" s="27">
        <f t="shared" si="15"/>
        <v>36</v>
      </c>
      <c r="H19" s="37">
        <f t="shared" si="0"/>
        <v>11</v>
      </c>
      <c r="I19" s="3">
        <v>40</v>
      </c>
      <c r="J19" s="41">
        <v>25423</v>
      </c>
      <c r="K19" s="4">
        <f t="shared" si="1"/>
        <v>25931.46</v>
      </c>
      <c r="L19" s="40">
        <f t="shared" si="2"/>
        <v>0.03</v>
      </c>
      <c r="M19" s="42">
        <f t="shared" si="3"/>
        <v>762.68999999999994</v>
      </c>
      <c r="N19" s="4">
        <f t="shared" si="4"/>
        <v>777.9437999999999</v>
      </c>
      <c r="O19" s="5" t="s">
        <v>1</v>
      </c>
      <c r="P19" s="21">
        <f t="shared" si="5"/>
        <v>0</v>
      </c>
      <c r="Q19" s="21">
        <f t="shared" si="6"/>
        <v>0</v>
      </c>
      <c r="R19" s="4">
        <f t="shared" si="7"/>
        <v>0</v>
      </c>
      <c r="S19" s="4">
        <f t="shared" si="8"/>
        <v>0</v>
      </c>
      <c r="T19" s="4">
        <f t="shared" si="9"/>
        <v>2003.2052849999998</v>
      </c>
      <c r="U19" s="4">
        <f t="shared" si="10"/>
        <v>2043.2693907</v>
      </c>
      <c r="V19" s="3" t="s">
        <v>1</v>
      </c>
      <c r="W19" s="4" t="e">
        <f t="shared" si="11"/>
        <v>#NAME?</v>
      </c>
      <c r="X19" s="19">
        <f t="shared" si="12"/>
        <v>0</v>
      </c>
      <c r="Y19" s="3" t="s">
        <v>1</v>
      </c>
      <c r="Z19" s="19">
        <f t="shared" si="13"/>
        <v>0</v>
      </c>
      <c r="AA19" s="19">
        <f t="shared" si="14"/>
        <v>0</v>
      </c>
    </row>
    <row r="20" spans="1:27" x14ac:dyDescent="0.25">
      <c r="A20" s="24">
        <v>5061</v>
      </c>
      <c r="B20" s="20" t="s">
        <v>86</v>
      </c>
      <c r="C20" s="5" t="s">
        <v>87</v>
      </c>
      <c r="D20" s="5" t="s">
        <v>88</v>
      </c>
      <c r="E20" s="32">
        <v>17720</v>
      </c>
      <c r="F20" s="34">
        <v>24872</v>
      </c>
      <c r="G20" s="27">
        <f t="shared" si="15"/>
        <v>71</v>
      </c>
      <c r="H20" s="37">
        <f t="shared" si="0"/>
        <v>51</v>
      </c>
      <c r="I20" s="3">
        <v>40</v>
      </c>
      <c r="J20" s="43">
        <v>72000</v>
      </c>
      <c r="K20" s="4">
        <f t="shared" si="1"/>
        <v>73440</v>
      </c>
      <c r="L20" s="40">
        <f t="shared" si="2"/>
        <v>0.06</v>
      </c>
      <c r="M20" s="42">
        <f t="shared" si="3"/>
        <v>4320</v>
      </c>
      <c r="N20" s="4">
        <f t="shared" si="4"/>
        <v>4406.3999999999996</v>
      </c>
      <c r="O20" s="45" t="s">
        <v>16</v>
      </c>
      <c r="P20" s="21">
        <f t="shared" si="5"/>
        <v>6.5500000000000003E-2</v>
      </c>
      <c r="Q20" s="21">
        <f t="shared" si="6"/>
        <v>6.7500000000000004E-2</v>
      </c>
      <c r="R20" s="4">
        <f t="shared" si="7"/>
        <v>4998.96</v>
      </c>
      <c r="S20" s="4">
        <f t="shared" si="8"/>
        <v>5254.6319999999996</v>
      </c>
      <c r="T20" s="4">
        <f t="shared" si="9"/>
        <v>5838.48</v>
      </c>
      <c r="U20" s="4">
        <f t="shared" si="10"/>
        <v>5955.2495999999992</v>
      </c>
      <c r="V20" s="3" t="s">
        <v>6</v>
      </c>
      <c r="W20" s="4" t="e">
        <f t="shared" si="11"/>
        <v>#NAME?</v>
      </c>
      <c r="X20" s="19">
        <f t="shared" si="12"/>
        <v>1200</v>
      </c>
      <c r="Y20" s="3" t="s">
        <v>8</v>
      </c>
      <c r="Z20" s="19">
        <f t="shared" si="13"/>
        <v>10000</v>
      </c>
      <c r="AA20" s="19">
        <f t="shared" si="14"/>
        <v>11000</v>
      </c>
    </row>
    <row r="21" spans="1:27" x14ac:dyDescent="0.25">
      <c r="A21" s="24">
        <v>2112</v>
      </c>
      <c r="B21" s="20" t="s">
        <v>89</v>
      </c>
      <c r="C21" s="5" t="s">
        <v>90</v>
      </c>
      <c r="D21" s="5" t="s">
        <v>91</v>
      </c>
      <c r="E21" s="32">
        <v>29389</v>
      </c>
      <c r="F21" s="34">
        <v>40422</v>
      </c>
      <c r="G21" s="27">
        <f t="shared" si="15"/>
        <v>39</v>
      </c>
      <c r="H21" s="37">
        <f t="shared" si="0"/>
        <v>9</v>
      </c>
      <c r="I21" s="3">
        <v>40</v>
      </c>
      <c r="J21" s="43">
        <v>30000</v>
      </c>
      <c r="K21" s="4">
        <f t="shared" si="1"/>
        <v>30600</v>
      </c>
      <c r="L21" s="40">
        <f t="shared" si="2"/>
        <v>0.02</v>
      </c>
      <c r="M21" s="42">
        <f t="shared" si="3"/>
        <v>600</v>
      </c>
      <c r="N21" s="4">
        <f t="shared" si="4"/>
        <v>612</v>
      </c>
      <c r="O21" s="45" t="s">
        <v>1</v>
      </c>
      <c r="P21" s="21">
        <f t="shared" si="5"/>
        <v>0</v>
      </c>
      <c r="Q21" s="21">
        <f t="shared" si="6"/>
        <v>0</v>
      </c>
      <c r="R21" s="4">
        <f t="shared" si="7"/>
        <v>0</v>
      </c>
      <c r="S21" s="4">
        <f t="shared" si="8"/>
        <v>0</v>
      </c>
      <c r="T21" s="4">
        <f t="shared" si="9"/>
        <v>2340.9</v>
      </c>
      <c r="U21" s="4">
        <f t="shared" si="10"/>
        <v>2387.7179999999998</v>
      </c>
      <c r="V21" s="3" t="s">
        <v>1</v>
      </c>
      <c r="W21" s="4" t="e">
        <f t="shared" si="11"/>
        <v>#NAME?</v>
      </c>
      <c r="X21" s="19">
        <f t="shared" si="12"/>
        <v>0</v>
      </c>
      <c r="Y21" s="3" t="s">
        <v>1</v>
      </c>
      <c r="Z21" s="19">
        <f t="shared" si="13"/>
        <v>0</v>
      </c>
      <c r="AA21" s="19">
        <f t="shared" si="14"/>
        <v>0</v>
      </c>
    </row>
    <row r="22" spans="1:27" x14ac:dyDescent="0.25">
      <c r="A22" s="24">
        <v>1420</v>
      </c>
      <c r="B22" s="20" t="s">
        <v>92</v>
      </c>
      <c r="C22" s="5" t="s">
        <v>93</v>
      </c>
      <c r="D22" s="5" t="s">
        <v>94</v>
      </c>
      <c r="E22" s="32">
        <v>26312</v>
      </c>
      <c r="F22" s="34">
        <v>41061</v>
      </c>
      <c r="G22" s="27">
        <f t="shared" si="15"/>
        <v>47</v>
      </c>
      <c r="H22" s="37">
        <f t="shared" si="0"/>
        <v>7</v>
      </c>
      <c r="I22" s="3">
        <v>40</v>
      </c>
      <c r="J22" s="43">
        <v>55000</v>
      </c>
      <c r="K22" s="4">
        <f t="shared" si="1"/>
        <v>56100</v>
      </c>
      <c r="L22" s="40">
        <f t="shared" si="2"/>
        <v>0.02</v>
      </c>
      <c r="M22" s="42">
        <f t="shared" si="3"/>
        <v>1100</v>
      </c>
      <c r="N22" s="4">
        <f t="shared" si="4"/>
        <v>1122</v>
      </c>
      <c r="O22" s="45" t="s">
        <v>17</v>
      </c>
      <c r="P22" s="21">
        <f t="shared" si="5"/>
        <v>0.1072</v>
      </c>
      <c r="Q22" s="21">
        <f t="shared" si="6"/>
        <v>0.1174</v>
      </c>
      <c r="R22" s="4">
        <f t="shared" si="7"/>
        <v>6013.92</v>
      </c>
      <c r="S22" s="4">
        <f t="shared" si="8"/>
        <v>6717.8627999999999</v>
      </c>
      <c r="T22" s="4">
        <f t="shared" si="9"/>
        <v>4291.6499999999996</v>
      </c>
      <c r="U22" s="4">
        <f t="shared" si="10"/>
        <v>4377.4830000000002</v>
      </c>
      <c r="V22" s="3" t="s">
        <v>6</v>
      </c>
      <c r="W22" s="4" t="e">
        <f t="shared" si="11"/>
        <v>#NAME?</v>
      </c>
      <c r="X22" s="19">
        <f t="shared" si="12"/>
        <v>1200</v>
      </c>
      <c r="Y22" s="3" t="s">
        <v>8</v>
      </c>
      <c r="Z22" s="19">
        <f t="shared" si="13"/>
        <v>10000</v>
      </c>
      <c r="AA22" s="19">
        <f t="shared" si="14"/>
        <v>11000</v>
      </c>
    </row>
    <row r="23" spans="1:27" x14ac:dyDescent="0.25">
      <c r="A23" s="24">
        <v>2016</v>
      </c>
      <c r="B23" s="20" t="s">
        <v>95</v>
      </c>
      <c r="C23" s="5" t="s">
        <v>96</v>
      </c>
      <c r="D23" s="5" t="s">
        <v>97</v>
      </c>
      <c r="E23" s="32">
        <v>28535</v>
      </c>
      <c r="F23" s="34">
        <v>41852</v>
      </c>
      <c r="G23" s="27">
        <f t="shared" si="15"/>
        <v>41</v>
      </c>
      <c r="H23" s="37">
        <f t="shared" si="0"/>
        <v>5</v>
      </c>
      <c r="I23" s="3">
        <v>40</v>
      </c>
      <c r="J23" s="43">
        <v>35000</v>
      </c>
      <c r="K23" s="4">
        <f t="shared" si="1"/>
        <v>35700</v>
      </c>
      <c r="L23" s="40">
        <f t="shared" si="2"/>
        <v>0.01</v>
      </c>
      <c r="M23" s="42">
        <f t="shared" si="3"/>
        <v>350</v>
      </c>
      <c r="N23" s="4">
        <f t="shared" si="4"/>
        <v>357</v>
      </c>
      <c r="O23" s="45" t="s">
        <v>1</v>
      </c>
      <c r="P23" s="21">
        <f t="shared" si="5"/>
        <v>0</v>
      </c>
      <c r="Q23" s="21">
        <f t="shared" si="6"/>
        <v>0</v>
      </c>
      <c r="R23" s="4">
        <f t="shared" si="7"/>
        <v>0</v>
      </c>
      <c r="S23" s="4">
        <f t="shared" si="8"/>
        <v>0</v>
      </c>
      <c r="T23" s="4">
        <f t="shared" si="9"/>
        <v>2704.2750000000001</v>
      </c>
      <c r="U23" s="4">
        <f t="shared" si="10"/>
        <v>2758.3604999999998</v>
      </c>
      <c r="V23" s="3" t="s">
        <v>1</v>
      </c>
      <c r="W23" s="4" t="e">
        <f t="shared" si="11"/>
        <v>#NAME?</v>
      </c>
      <c r="X23" s="19">
        <f t="shared" si="12"/>
        <v>0</v>
      </c>
      <c r="Y23" s="3" t="s">
        <v>1</v>
      </c>
      <c r="Z23" s="19">
        <f t="shared" si="13"/>
        <v>0</v>
      </c>
      <c r="AA23" s="19">
        <f t="shared" si="14"/>
        <v>0</v>
      </c>
    </row>
    <row r="24" spans="1:27" x14ac:dyDescent="0.25">
      <c r="A24" s="24">
        <v>3784</v>
      </c>
      <c r="B24" s="20" t="s">
        <v>98</v>
      </c>
      <c r="C24" s="5" t="s">
        <v>99</v>
      </c>
      <c r="D24" s="5" t="s">
        <v>100</v>
      </c>
      <c r="E24" s="32">
        <v>29356</v>
      </c>
      <c r="F24" s="34">
        <v>40422</v>
      </c>
      <c r="G24" s="27">
        <f t="shared" si="15"/>
        <v>39</v>
      </c>
      <c r="H24" s="37">
        <f t="shared" si="0"/>
        <v>9</v>
      </c>
      <c r="I24" s="3">
        <v>40</v>
      </c>
      <c r="J24" s="43">
        <v>25000</v>
      </c>
      <c r="K24" s="4">
        <f t="shared" si="1"/>
        <v>25500</v>
      </c>
      <c r="L24" s="40">
        <f t="shared" si="2"/>
        <v>0.02</v>
      </c>
      <c r="M24" s="42">
        <f t="shared" si="3"/>
        <v>500</v>
      </c>
      <c r="N24" s="4">
        <f t="shared" si="4"/>
        <v>510</v>
      </c>
      <c r="O24" s="45" t="s">
        <v>1</v>
      </c>
      <c r="P24" s="21">
        <f t="shared" si="5"/>
        <v>0</v>
      </c>
      <c r="Q24" s="21">
        <f t="shared" si="6"/>
        <v>0</v>
      </c>
      <c r="R24" s="4">
        <f t="shared" si="7"/>
        <v>0</v>
      </c>
      <c r="S24" s="4">
        <f t="shared" si="8"/>
        <v>0</v>
      </c>
      <c r="T24" s="4">
        <f t="shared" si="9"/>
        <v>1950.75</v>
      </c>
      <c r="U24" s="4">
        <f t="shared" si="10"/>
        <v>1989.7649999999999</v>
      </c>
      <c r="V24" s="3" t="s">
        <v>1</v>
      </c>
      <c r="W24" s="4" t="e">
        <f t="shared" si="11"/>
        <v>#NAME?</v>
      </c>
      <c r="X24" s="19">
        <f t="shared" si="12"/>
        <v>0</v>
      </c>
      <c r="Y24" s="3" t="s">
        <v>1</v>
      </c>
      <c r="Z24" s="19">
        <f t="shared" si="13"/>
        <v>0</v>
      </c>
      <c r="AA24" s="19">
        <f t="shared" si="14"/>
        <v>0</v>
      </c>
    </row>
    <row r="25" spans="1:27" x14ac:dyDescent="0.25">
      <c r="A25" s="24">
        <v>4115</v>
      </c>
      <c r="B25" s="20" t="s">
        <v>101</v>
      </c>
      <c r="C25" s="5" t="s">
        <v>102</v>
      </c>
      <c r="D25" s="5" t="s">
        <v>258</v>
      </c>
      <c r="E25" s="32" t="s">
        <v>259</v>
      </c>
      <c r="F25" s="34">
        <v>4019</v>
      </c>
      <c r="G25" s="27">
        <f>DATEDIF("1/1/3881","9/12/4019","y")</f>
        <v>138</v>
      </c>
      <c r="H25" s="37">
        <f t="shared" si="0"/>
        <v>109</v>
      </c>
      <c r="I25" s="3">
        <v>40</v>
      </c>
      <c r="J25" s="43">
        <v>147000</v>
      </c>
      <c r="K25" s="4">
        <f t="shared" si="1"/>
        <v>149940</v>
      </c>
      <c r="L25" s="40">
        <f t="shared" si="2"/>
        <v>0.06</v>
      </c>
      <c r="M25" s="42">
        <f t="shared" si="3"/>
        <v>8820</v>
      </c>
      <c r="N25" s="4">
        <f t="shared" si="4"/>
        <v>8996.4</v>
      </c>
      <c r="O25" s="45" t="s">
        <v>16</v>
      </c>
      <c r="P25" s="21">
        <f t="shared" si="5"/>
        <v>6.5500000000000003E-2</v>
      </c>
      <c r="Q25" s="21">
        <f t="shared" si="6"/>
        <v>6.7500000000000004E-2</v>
      </c>
      <c r="R25" s="4">
        <f t="shared" si="7"/>
        <v>10206.210000000001</v>
      </c>
      <c r="S25" s="4">
        <f t="shared" si="8"/>
        <v>10728.207</v>
      </c>
      <c r="T25" s="4">
        <f t="shared" si="9"/>
        <v>11920.23</v>
      </c>
      <c r="U25" s="4">
        <f t="shared" si="10"/>
        <v>12158.634599999999</v>
      </c>
      <c r="V25" s="3" t="s">
        <v>7</v>
      </c>
      <c r="W25" s="4" t="e">
        <f t="shared" si="11"/>
        <v>#NAME?</v>
      </c>
      <c r="X25" s="19">
        <f t="shared" si="12"/>
        <v>550</v>
      </c>
      <c r="Y25" s="3" t="s">
        <v>9</v>
      </c>
      <c r="Z25" s="19">
        <f t="shared" si="13"/>
        <v>5000</v>
      </c>
      <c r="AA25" s="19">
        <f t="shared" si="14"/>
        <v>5500</v>
      </c>
    </row>
    <row r="26" spans="1:27" x14ac:dyDescent="0.25">
      <c r="A26" s="24">
        <v>4947</v>
      </c>
      <c r="B26" s="20" t="s">
        <v>103</v>
      </c>
      <c r="C26" s="5" t="s">
        <v>104</v>
      </c>
      <c r="D26" s="5" t="s">
        <v>105</v>
      </c>
      <c r="E26" s="32">
        <v>12994</v>
      </c>
      <c r="F26" s="34">
        <v>20299</v>
      </c>
      <c r="G26" s="27">
        <f t="shared" ref="G26:G35" si="16">DATEDIF(E26,"9/12/2019","y")</f>
        <v>84</v>
      </c>
      <c r="H26" s="37">
        <f t="shared" si="0"/>
        <v>64</v>
      </c>
      <c r="I26" s="3">
        <v>40</v>
      </c>
      <c r="J26" s="43">
        <v>45000</v>
      </c>
      <c r="K26" s="4">
        <f t="shared" si="1"/>
        <v>45900</v>
      </c>
      <c r="L26" s="40">
        <f t="shared" si="2"/>
        <v>0.06</v>
      </c>
      <c r="M26" s="42">
        <f t="shared" si="3"/>
        <v>2700</v>
      </c>
      <c r="N26" s="4">
        <f t="shared" si="4"/>
        <v>2754</v>
      </c>
      <c r="O26" s="45" t="s">
        <v>16</v>
      </c>
      <c r="P26" s="21">
        <f t="shared" si="5"/>
        <v>6.5500000000000003E-2</v>
      </c>
      <c r="Q26" s="21">
        <f t="shared" si="6"/>
        <v>6.7500000000000004E-2</v>
      </c>
      <c r="R26" s="4">
        <f t="shared" si="7"/>
        <v>3124.35</v>
      </c>
      <c r="S26" s="4">
        <f t="shared" si="8"/>
        <v>3284.1450000000004</v>
      </c>
      <c r="T26" s="4">
        <f t="shared" si="9"/>
        <v>3649.0499999999997</v>
      </c>
      <c r="U26" s="4">
        <f t="shared" si="10"/>
        <v>3722.0309999999999</v>
      </c>
      <c r="V26" s="3" t="s">
        <v>7</v>
      </c>
      <c r="W26" s="4" t="e">
        <f t="shared" si="11"/>
        <v>#NAME?</v>
      </c>
      <c r="X26" s="19">
        <f t="shared" si="12"/>
        <v>550</v>
      </c>
      <c r="Y26" s="3" t="s">
        <v>9</v>
      </c>
      <c r="Z26" s="19">
        <f t="shared" si="13"/>
        <v>5000</v>
      </c>
      <c r="AA26" s="19">
        <f t="shared" si="14"/>
        <v>5500</v>
      </c>
    </row>
    <row r="27" spans="1:27" x14ac:dyDescent="0.25">
      <c r="A27" s="24">
        <v>2141</v>
      </c>
      <c r="B27" s="20" t="s">
        <v>106</v>
      </c>
      <c r="C27" s="5" t="s">
        <v>107</v>
      </c>
      <c r="D27" s="5" t="s">
        <v>47</v>
      </c>
      <c r="E27" s="32">
        <v>29437</v>
      </c>
      <c r="F27" s="35">
        <v>39661</v>
      </c>
      <c r="G27" s="27">
        <f t="shared" si="16"/>
        <v>39</v>
      </c>
      <c r="H27" s="37">
        <f t="shared" si="0"/>
        <v>11</v>
      </c>
      <c r="I27" s="3">
        <v>40</v>
      </c>
      <c r="J27" s="41">
        <v>25423</v>
      </c>
      <c r="K27" s="4">
        <f t="shared" si="1"/>
        <v>25931.46</v>
      </c>
      <c r="L27" s="40">
        <f t="shared" si="2"/>
        <v>0.03</v>
      </c>
      <c r="M27" s="42">
        <f t="shared" si="3"/>
        <v>762.68999999999994</v>
      </c>
      <c r="N27" s="4">
        <f t="shared" si="4"/>
        <v>777.9437999999999</v>
      </c>
      <c r="O27" s="5" t="s">
        <v>1</v>
      </c>
      <c r="P27" s="21">
        <f t="shared" si="5"/>
        <v>0</v>
      </c>
      <c r="Q27" s="21">
        <f t="shared" si="6"/>
        <v>0</v>
      </c>
      <c r="R27" s="4">
        <f t="shared" si="7"/>
        <v>0</v>
      </c>
      <c r="S27" s="4">
        <f t="shared" si="8"/>
        <v>0</v>
      </c>
      <c r="T27" s="4">
        <f t="shared" si="9"/>
        <v>2003.2052849999998</v>
      </c>
      <c r="U27" s="4">
        <f t="shared" si="10"/>
        <v>2043.2693907</v>
      </c>
      <c r="V27" s="3" t="s">
        <v>1</v>
      </c>
      <c r="W27" s="4" t="e">
        <f t="shared" si="11"/>
        <v>#NAME?</v>
      </c>
      <c r="X27" s="19">
        <f t="shared" si="12"/>
        <v>0</v>
      </c>
      <c r="Y27" s="3" t="s">
        <v>1</v>
      </c>
      <c r="Z27" s="19">
        <f t="shared" si="13"/>
        <v>0</v>
      </c>
      <c r="AA27" s="19">
        <f t="shared" si="14"/>
        <v>0</v>
      </c>
    </row>
    <row r="28" spans="1:27" x14ac:dyDescent="0.25">
      <c r="A28" s="24">
        <v>2652</v>
      </c>
      <c r="B28" s="20" t="s">
        <v>108</v>
      </c>
      <c r="C28" s="5" t="s">
        <v>109</v>
      </c>
      <c r="D28" s="5" t="s">
        <v>110</v>
      </c>
      <c r="E28" s="32">
        <v>25703</v>
      </c>
      <c r="F28" s="34">
        <v>42101</v>
      </c>
      <c r="G28" s="27">
        <f t="shared" si="16"/>
        <v>49</v>
      </c>
      <c r="H28" s="37">
        <f t="shared" si="0"/>
        <v>4</v>
      </c>
      <c r="I28" s="3">
        <v>40</v>
      </c>
      <c r="J28" s="43">
        <v>20000</v>
      </c>
      <c r="K28" s="4">
        <f t="shared" si="1"/>
        <v>20400</v>
      </c>
      <c r="L28" s="40">
        <f t="shared" si="2"/>
        <v>0.01</v>
      </c>
      <c r="M28" s="42">
        <f t="shared" si="3"/>
        <v>200</v>
      </c>
      <c r="N28" s="4">
        <f t="shared" si="4"/>
        <v>204</v>
      </c>
      <c r="O28" s="45" t="s">
        <v>1</v>
      </c>
      <c r="P28" s="21">
        <f t="shared" si="5"/>
        <v>0</v>
      </c>
      <c r="Q28" s="21">
        <f t="shared" si="6"/>
        <v>0</v>
      </c>
      <c r="R28" s="4">
        <f t="shared" si="7"/>
        <v>0</v>
      </c>
      <c r="S28" s="4">
        <f t="shared" si="8"/>
        <v>0</v>
      </c>
      <c r="T28" s="4">
        <f t="shared" si="9"/>
        <v>1545.3</v>
      </c>
      <c r="U28" s="4">
        <f t="shared" si="10"/>
        <v>1576.2059999999999</v>
      </c>
      <c r="V28" s="3" t="s">
        <v>1</v>
      </c>
      <c r="W28" s="4" t="e">
        <f t="shared" si="11"/>
        <v>#NAME?</v>
      </c>
      <c r="X28" s="19">
        <f t="shared" si="12"/>
        <v>0</v>
      </c>
      <c r="Y28" s="3" t="s">
        <v>1</v>
      </c>
      <c r="Z28" s="19">
        <f t="shared" si="13"/>
        <v>0</v>
      </c>
      <c r="AA28" s="19">
        <f t="shared" si="14"/>
        <v>0</v>
      </c>
    </row>
    <row r="29" spans="1:27" x14ac:dyDescent="0.25">
      <c r="A29" s="24">
        <v>4886</v>
      </c>
      <c r="B29" s="20" t="s">
        <v>111</v>
      </c>
      <c r="C29" s="5" t="s">
        <v>112</v>
      </c>
      <c r="D29" s="5" t="s">
        <v>113</v>
      </c>
      <c r="E29" s="32">
        <v>14901</v>
      </c>
      <c r="F29" s="34">
        <v>22129</v>
      </c>
      <c r="G29" s="27">
        <f t="shared" si="16"/>
        <v>78</v>
      </c>
      <c r="H29" s="37">
        <f t="shared" si="0"/>
        <v>59</v>
      </c>
      <c r="I29" s="3">
        <v>40</v>
      </c>
      <c r="J29" s="43">
        <v>90000</v>
      </c>
      <c r="K29" s="4">
        <f t="shared" si="1"/>
        <v>91800</v>
      </c>
      <c r="L29" s="40">
        <f t="shared" si="2"/>
        <v>0.06</v>
      </c>
      <c r="M29" s="42">
        <f t="shared" si="3"/>
        <v>5400</v>
      </c>
      <c r="N29" s="4">
        <f t="shared" si="4"/>
        <v>5508</v>
      </c>
      <c r="O29" s="45" t="s">
        <v>264</v>
      </c>
      <c r="P29" s="21">
        <f t="shared" si="5"/>
        <v>6.5500000000000003E-2</v>
      </c>
      <c r="Q29" s="21">
        <f t="shared" si="6"/>
        <v>6.7500000000000004E-2</v>
      </c>
      <c r="R29" s="4">
        <f t="shared" si="7"/>
        <v>6248.7</v>
      </c>
      <c r="S29" s="4">
        <f t="shared" si="8"/>
        <v>6568.2900000000009</v>
      </c>
      <c r="T29" s="4">
        <f t="shared" si="9"/>
        <v>7298.0999999999995</v>
      </c>
      <c r="U29" s="4">
        <f t="shared" si="10"/>
        <v>7444.0619999999999</v>
      </c>
      <c r="V29" s="3" t="s">
        <v>7</v>
      </c>
      <c r="W29" s="4" t="e">
        <f t="shared" si="11"/>
        <v>#NAME?</v>
      </c>
      <c r="X29" s="19">
        <f t="shared" si="12"/>
        <v>550</v>
      </c>
      <c r="Y29" s="3" t="s">
        <v>9</v>
      </c>
      <c r="Z29" s="19">
        <f t="shared" si="13"/>
        <v>5000</v>
      </c>
      <c r="AA29" s="19">
        <f t="shared" si="14"/>
        <v>5500</v>
      </c>
    </row>
    <row r="30" spans="1:27" x14ac:dyDescent="0.25">
      <c r="A30" s="24">
        <v>1041</v>
      </c>
      <c r="B30" s="20" t="s">
        <v>114</v>
      </c>
      <c r="C30" s="5" t="s">
        <v>115</v>
      </c>
      <c r="D30" s="5" t="s">
        <v>116</v>
      </c>
      <c r="E30" s="32">
        <v>20559</v>
      </c>
      <c r="F30" s="34">
        <v>42679</v>
      </c>
      <c r="G30" s="27">
        <f t="shared" si="16"/>
        <v>63</v>
      </c>
      <c r="H30" s="37">
        <f t="shared" si="0"/>
        <v>3</v>
      </c>
      <c r="I30" s="3">
        <v>40</v>
      </c>
      <c r="J30" s="43">
        <v>35000</v>
      </c>
      <c r="K30" s="4">
        <f t="shared" si="1"/>
        <v>35700</v>
      </c>
      <c r="L30" s="40">
        <f t="shared" si="2"/>
        <v>0.01</v>
      </c>
      <c r="M30" s="42">
        <f t="shared" si="3"/>
        <v>350</v>
      </c>
      <c r="N30" s="4">
        <f t="shared" si="4"/>
        <v>357</v>
      </c>
      <c r="O30" s="45" t="s">
        <v>16</v>
      </c>
      <c r="P30" s="21">
        <f t="shared" si="5"/>
        <v>6.5500000000000003E-2</v>
      </c>
      <c r="Q30" s="21">
        <f t="shared" si="6"/>
        <v>6.7500000000000004E-2</v>
      </c>
      <c r="R30" s="4">
        <f t="shared" si="7"/>
        <v>2315.4250000000002</v>
      </c>
      <c r="S30" s="4">
        <f t="shared" si="8"/>
        <v>2433.8475000000003</v>
      </c>
      <c r="T30" s="4">
        <f t="shared" si="9"/>
        <v>2704.2750000000001</v>
      </c>
      <c r="U30" s="4">
        <f t="shared" si="10"/>
        <v>2758.3604999999998</v>
      </c>
      <c r="V30" s="3" t="s">
        <v>6</v>
      </c>
      <c r="W30" s="4" t="e">
        <f t="shared" si="11"/>
        <v>#NAME?</v>
      </c>
      <c r="X30" s="19">
        <f t="shared" si="12"/>
        <v>1200</v>
      </c>
      <c r="Y30" s="3" t="s">
        <v>8</v>
      </c>
      <c r="Z30" s="19">
        <f t="shared" si="13"/>
        <v>10000</v>
      </c>
      <c r="AA30" s="19">
        <f t="shared" si="14"/>
        <v>11000</v>
      </c>
    </row>
    <row r="31" spans="1:27" x14ac:dyDescent="0.25">
      <c r="A31" s="24">
        <v>1653</v>
      </c>
      <c r="B31" s="20" t="s">
        <v>117</v>
      </c>
      <c r="C31" s="5" t="s">
        <v>118</v>
      </c>
      <c r="D31" s="5" t="s">
        <v>119</v>
      </c>
      <c r="E31" s="32">
        <v>14789</v>
      </c>
      <c r="F31" s="34">
        <v>38724</v>
      </c>
      <c r="G31" s="27">
        <f t="shared" si="16"/>
        <v>79</v>
      </c>
      <c r="H31" s="37">
        <f t="shared" si="0"/>
        <v>13</v>
      </c>
      <c r="I31" s="3">
        <v>40</v>
      </c>
      <c r="J31" s="43">
        <v>175000</v>
      </c>
      <c r="K31" s="4">
        <f t="shared" si="1"/>
        <v>178500</v>
      </c>
      <c r="L31" s="40">
        <f t="shared" si="2"/>
        <v>0.03</v>
      </c>
      <c r="M31" s="42">
        <f t="shared" si="3"/>
        <v>5250</v>
      </c>
      <c r="N31" s="4">
        <f t="shared" si="4"/>
        <v>5355</v>
      </c>
      <c r="O31" s="45" t="s">
        <v>16</v>
      </c>
      <c r="P31" s="21">
        <f t="shared" si="5"/>
        <v>6.5500000000000003E-2</v>
      </c>
      <c r="Q31" s="21">
        <f t="shared" si="6"/>
        <v>6.7500000000000004E-2</v>
      </c>
      <c r="R31" s="4">
        <f t="shared" si="7"/>
        <v>11806.375</v>
      </c>
      <c r="S31" s="4">
        <f t="shared" si="8"/>
        <v>12410.212500000001</v>
      </c>
      <c r="T31" s="4">
        <f t="shared" si="9"/>
        <v>13789.125</v>
      </c>
      <c r="U31" s="4">
        <f t="shared" si="10"/>
        <v>14064.907499999999</v>
      </c>
      <c r="V31" s="3" t="s">
        <v>6</v>
      </c>
      <c r="W31" s="4" t="e">
        <f t="shared" si="11"/>
        <v>#NAME?</v>
      </c>
      <c r="X31" s="19">
        <f t="shared" si="12"/>
        <v>1200</v>
      </c>
      <c r="Y31" s="3" t="s">
        <v>8</v>
      </c>
      <c r="Z31" s="19">
        <f t="shared" si="13"/>
        <v>10000</v>
      </c>
      <c r="AA31" s="19">
        <f t="shared" si="14"/>
        <v>11000</v>
      </c>
    </row>
    <row r="32" spans="1:27" x14ac:dyDescent="0.25">
      <c r="A32" s="24">
        <v>1566</v>
      </c>
      <c r="B32" s="20" t="s">
        <v>120</v>
      </c>
      <c r="C32" s="5" t="s">
        <v>121</v>
      </c>
      <c r="D32" s="5" t="s">
        <v>47</v>
      </c>
      <c r="E32" s="32">
        <v>29657</v>
      </c>
      <c r="F32" s="35">
        <v>39661</v>
      </c>
      <c r="G32" s="27">
        <f t="shared" si="16"/>
        <v>38</v>
      </c>
      <c r="H32" s="37">
        <f t="shared" si="0"/>
        <v>11</v>
      </c>
      <c r="I32" s="3">
        <v>40</v>
      </c>
      <c r="J32" s="41">
        <v>25423</v>
      </c>
      <c r="K32" s="4">
        <f t="shared" si="1"/>
        <v>25931.46</v>
      </c>
      <c r="L32" s="40">
        <f t="shared" si="2"/>
        <v>0.03</v>
      </c>
      <c r="M32" s="42">
        <f t="shared" si="3"/>
        <v>762.68999999999994</v>
      </c>
      <c r="N32" s="4">
        <f t="shared" si="4"/>
        <v>777.9437999999999</v>
      </c>
      <c r="O32" s="5" t="s">
        <v>1</v>
      </c>
      <c r="P32" s="21">
        <f t="shared" si="5"/>
        <v>0</v>
      </c>
      <c r="Q32" s="21">
        <f t="shared" si="6"/>
        <v>0</v>
      </c>
      <c r="R32" s="4">
        <f t="shared" si="7"/>
        <v>0</v>
      </c>
      <c r="S32" s="4">
        <f t="shared" si="8"/>
        <v>0</v>
      </c>
      <c r="T32" s="4">
        <f t="shared" si="9"/>
        <v>2003.2052849999998</v>
      </c>
      <c r="U32" s="4">
        <f t="shared" si="10"/>
        <v>2043.2693907</v>
      </c>
      <c r="V32" s="3" t="s">
        <v>1</v>
      </c>
      <c r="W32" s="4" t="e">
        <f t="shared" si="11"/>
        <v>#NAME?</v>
      </c>
      <c r="X32" s="19">
        <f t="shared" si="12"/>
        <v>0</v>
      </c>
      <c r="Y32" s="3" t="s">
        <v>1</v>
      </c>
      <c r="Z32" s="19">
        <f t="shared" si="13"/>
        <v>0</v>
      </c>
      <c r="AA32" s="19">
        <f t="shared" si="14"/>
        <v>0</v>
      </c>
    </row>
    <row r="33" spans="1:27" x14ac:dyDescent="0.25">
      <c r="A33" s="24">
        <v>5487</v>
      </c>
      <c r="B33" s="20" t="s">
        <v>122</v>
      </c>
      <c r="C33" s="5" t="s">
        <v>123</v>
      </c>
      <c r="D33" s="5" t="s">
        <v>54</v>
      </c>
      <c r="E33" s="32">
        <v>29530</v>
      </c>
      <c r="F33" s="35">
        <v>39661</v>
      </c>
      <c r="G33" s="27">
        <f t="shared" si="16"/>
        <v>38</v>
      </c>
      <c r="H33" s="37">
        <f t="shared" si="0"/>
        <v>11</v>
      </c>
      <c r="I33" s="3">
        <v>40</v>
      </c>
      <c r="J33" s="43">
        <v>10000</v>
      </c>
      <c r="K33" s="4">
        <f t="shared" si="1"/>
        <v>10200</v>
      </c>
      <c r="L33" s="40">
        <f t="shared" si="2"/>
        <v>0.03</v>
      </c>
      <c r="M33" s="42">
        <f t="shared" si="3"/>
        <v>300</v>
      </c>
      <c r="N33" s="4">
        <f t="shared" si="4"/>
        <v>306</v>
      </c>
      <c r="O33" s="45" t="s">
        <v>1</v>
      </c>
      <c r="P33" s="21">
        <f t="shared" si="5"/>
        <v>0</v>
      </c>
      <c r="Q33" s="21">
        <f t="shared" si="6"/>
        <v>0</v>
      </c>
      <c r="R33" s="4">
        <f t="shared" si="7"/>
        <v>0</v>
      </c>
      <c r="S33" s="4">
        <f t="shared" si="8"/>
        <v>0</v>
      </c>
      <c r="T33" s="4">
        <f t="shared" si="9"/>
        <v>787.94999999999993</v>
      </c>
      <c r="U33" s="4">
        <f t="shared" si="10"/>
        <v>803.70899999999995</v>
      </c>
      <c r="V33" s="3" t="s">
        <v>1</v>
      </c>
      <c r="W33" s="4" t="e">
        <f t="shared" si="11"/>
        <v>#NAME?</v>
      </c>
      <c r="X33" s="19">
        <f t="shared" si="12"/>
        <v>0</v>
      </c>
      <c r="Y33" s="3" t="s">
        <v>1</v>
      </c>
      <c r="Z33" s="19">
        <f t="shared" si="13"/>
        <v>0</v>
      </c>
      <c r="AA33" s="19">
        <f t="shared" si="14"/>
        <v>0</v>
      </c>
    </row>
    <row r="34" spans="1:27" x14ac:dyDescent="0.25">
      <c r="A34" s="24">
        <v>1858</v>
      </c>
      <c r="B34" s="20" t="s">
        <v>124</v>
      </c>
      <c r="C34" s="5" t="s">
        <v>125</v>
      </c>
      <c r="D34" s="5" t="s">
        <v>126</v>
      </c>
      <c r="E34" s="32">
        <v>29483</v>
      </c>
      <c r="F34" s="35">
        <v>39661</v>
      </c>
      <c r="G34" s="27">
        <f t="shared" si="16"/>
        <v>38</v>
      </c>
      <c r="H34" s="37">
        <f t="shared" ref="H34:H65" si="17">DATEDIF(F34,"01/01/2020","y")</f>
        <v>11</v>
      </c>
      <c r="I34" s="3">
        <v>40</v>
      </c>
      <c r="J34" s="41">
        <v>25423</v>
      </c>
      <c r="K34" s="4">
        <f t="shared" ref="K34:K65" si="18">J34*1.02</f>
        <v>25931.46</v>
      </c>
      <c r="L34" s="40">
        <f t="shared" ref="L34:L65" si="19">IF(H34&gt;=23,0.06,IF(H34&gt;=19,0.05,IF(H34&gt;=15,0.04,IF(H34&gt;=11,0.03,IF(H34&gt;=7,0.02,IF(H34&gt;=3,0.01,0))))))</f>
        <v>0.03</v>
      </c>
      <c r="M34" s="42">
        <f t="shared" ref="M34:M65" si="20">J34*L34</f>
        <v>762.68999999999994</v>
      </c>
      <c r="N34" s="4">
        <f t="shared" ref="N34:N65" si="21">K34*L34</f>
        <v>777.9437999999999</v>
      </c>
      <c r="O34" s="5" t="s">
        <v>1</v>
      </c>
      <c r="P34" s="21">
        <f t="shared" ref="P34:P65" si="22">VLOOKUP(O34,WRSNINE,2,FALSE)</f>
        <v>0</v>
      </c>
      <c r="Q34" s="21">
        <f t="shared" ref="Q34:Q65" si="23">VLOOKUP(O34,WRSTWENTY,2,FALSE)</f>
        <v>0</v>
      </c>
      <c r="R34" s="4">
        <f t="shared" ref="R34:R65" si="24">(J34+M34)*P34</f>
        <v>0</v>
      </c>
      <c r="S34" s="4">
        <f t="shared" ref="S34:S65" si="25">(K34+N34)*Q34</f>
        <v>0</v>
      </c>
      <c r="T34" s="4">
        <f t="shared" ref="T34:T65" si="26">(J34+M34)*0.0765</f>
        <v>2003.2052849999998</v>
      </c>
      <c r="U34" s="4">
        <f t="shared" ref="U34:U65" si="27">(K34+N34)*0.0765</f>
        <v>2043.2693907</v>
      </c>
      <c r="V34" s="3" t="s">
        <v>1</v>
      </c>
      <c r="W34" s="4" t="e">
        <f t="shared" ref="W34:W65" si="28">VLOOKUP(V34,DENTALNINE,2,FALSE)</f>
        <v>#NAME?</v>
      </c>
      <c r="X34" s="19">
        <f t="shared" ref="X34:X65" si="29">VLOOKUP(V34,DENTALTWENTY,2,FALSE)</f>
        <v>0</v>
      </c>
      <c r="Y34" s="3" t="s">
        <v>1</v>
      </c>
      <c r="Z34" s="19">
        <f t="shared" ref="Z34:Z65" si="30">VLOOKUP(Y34,HLTHNINE,2,FALSE)</f>
        <v>0</v>
      </c>
      <c r="AA34" s="19">
        <f t="shared" ref="AA34:AA65" si="31">VLOOKUP(Y34,HLTHTWENTY,2,FALSE)</f>
        <v>0</v>
      </c>
    </row>
    <row r="35" spans="1:27" x14ac:dyDescent="0.25">
      <c r="A35" s="24">
        <v>1684</v>
      </c>
      <c r="B35" s="20" t="s">
        <v>127</v>
      </c>
      <c r="C35" s="5" t="s">
        <v>128</v>
      </c>
      <c r="D35" s="5" t="s">
        <v>142</v>
      </c>
      <c r="E35" s="32">
        <v>3227</v>
      </c>
      <c r="F35" s="34">
        <v>10410</v>
      </c>
      <c r="G35" s="27">
        <f t="shared" si="16"/>
        <v>110</v>
      </c>
      <c r="H35" s="37">
        <f t="shared" si="17"/>
        <v>91</v>
      </c>
      <c r="I35" s="3">
        <v>40</v>
      </c>
      <c r="J35" s="43">
        <v>10000</v>
      </c>
      <c r="K35" s="4">
        <f t="shared" si="18"/>
        <v>10200</v>
      </c>
      <c r="L35" s="40">
        <f t="shared" si="19"/>
        <v>0.06</v>
      </c>
      <c r="M35" s="42">
        <f t="shared" si="20"/>
        <v>600</v>
      </c>
      <c r="N35" s="4">
        <f t="shared" si="21"/>
        <v>612</v>
      </c>
      <c r="O35" s="45" t="s">
        <v>1</v>
      </c>
      <c r="P35" s="21">
        <f t="shared" si="22"/>
        <v>0</v>
      </c>
      <c r="Q35" s="21">
        <f t="shared" si="23"/>
        <v>0</v>
      </c>
      <c r="R35" s="4">
        <f t="shared" si="24"/>
        <v>0</v>
      </c>
      <c r="S35" s="4">
        <f t="shared" si="25"/>
        <v>0</v>
      </c>
      <c r="T35" s="4">
        <f t="shared" si="26"/>
        <v>810.9</v>
      </c>
      <c r="U35" s="4">
        <f t="shared" si="27"/>
        <v>827.11799999999994</v>
      </c>
      <c r="V35" s="3" t="s">
        <v>1</v>
      </c>
      <c r="W35" s="4" t="e">
        <f t="shared" si="28"/>
        <v>#NAME?</v>
      </c>
      <c r="X35" s="19">
        <f t="shared" si="29"/>
        <v>0</v>
      </c>
      <c r="Y35" s="3" t="s">
        <v>1</v>
      </c>
      <c r="Z35" s="19">
        <f t="shared" si="30"/>
        <v>0</v>
      </c>
      <c r="AA35" s="19">
        <f t="shared" si="31"/>
        <v>0</v>
      </c>
    </row>
    <row r="36" spans="1:27" x14ac:dyDescent="0.25">
      <c r="A36" s="24">
        <v>5129</v>
      </c>
      <c r="B36" s="20" t="s">
        <v>129</v>
      </c>
      <c r="C36" s="5" t="s">
        <v>130</v>
      </c>
      <c r="D36" s="5" t="s">
        <v>131</v>
      </c>
      <c r="E36" s="32" t="s">
        <v>261</v>
      </c>
      <c r="F36" s="34">
        <v>1206</v>
      </c>
      <c r="G36" s="27">
        <f>DATEDIF("2/4/3883","9/12/4019","y")</f>
        <v>136</v>
      </c>
      <c r="H36" s="37">
        <f t="shared" si="17"/>
        <v>116</v>
      </c>
      <c r="I36" s="3">
        <v>40</v>
      </c>
      <c r="J36" s="43">
        <v>90000</v>
      </c>
      <c r="K36" s="4">
        <f t="shared" si="18"/>
        <v>91800</v>
      </c>
      <c r="L36" s="40">
        <f t="shared" si="19"/>
        <v>0.06</v>
      </c>
      <c r="M36" s="42">
        <f t="shared" si="20"/>
        <v>5400</v>
      </c>
      <c r="N36" s="4">
        <f t="shared" si="21"/>
        <v>5508</v>
      </c>
      <c r="O36" s="45" t="s">
        <v>1</v>
      </c>
      <c r="P36" s="21">
        <f t="shared" si="22"/>
        <v>0</v>
      </c>
      <c r="Q36" s="21">
        <f t="shared" si="23"/>
        <v>0</v>
      </c>
      <c r="R36" s="4">
        <f t="shared" si="24"/>
        <v>0</v>
      </c>
      <c r="S36" s="4">
        <f t="shared" si="25"/>
        <v>0</v>
      </c>
      <c r="T36" s="4">
        <f t="shared" si="26"/>
        <v>7298.0999999999995</v>
      </c>
      <c r="U36" s="4">
        <f t="shared" si="27"/>
        <v>7444.0619999999999</v>
      </c>
      <c r="V36" s="3" t="s">
        <v>1</v>
      </c>
      <c r="W36" s="4" t="e">
        <f t="shared" si="28"/>
        <v>#NAME?</v>
      </c>
      <c r="X36" s="19">
        <f t="shared" si="29"/>
        <v>0</v>
      </c>
      <c r="Y36" s="3" t="s">
        <v>1</v>
      </c>
      <c r="Z36" s="19">
        <f t="shared" si="30"/>
        <v>0</v>
      </c>
      <c r="AA36" s="19">
        <f t="shared" si="31"/>
        <v>0</v>
      </c>
    </row>
    <row r="37" spans="1:27" x14ac:dyDescent="0.25">
      <c r="A37" s="24">
        <v>5329</v>
      </c>
      <c r="B37" s="20" t="s">
        <v>132</v>
      </c>
      <c r="C37" s="5" t="s">
        <v>133</v>
      </c>
      <c r="D37" s="5" t="s">
        <v>134</v>
      </c>
      <c r="E37" s="32">
        <v>20340</v>
      </c>
      <c r="F37" s="34">
        <v>41518</v>
      </c>
      <c r="G37" s="27">
        <f t="shared" ref="G37:G68" si="32">DATEDIF(E37,"9/12/2019","y")</f>
        <v>64</v>
      </c>
      <c r="H37" s="37">
        <f t="shared" si="17"/>
        <v>6</v>
      </c>
      <c r="I37" s="3">
        <v>40</v>
      </c>
      <c r="J37" s="43">
        <v>50000</v>
      </c>
      <c r="K37" s="4">
        <f t="shared" si="18"/>
        <v>51000</v>
      </c>
      <c r="L37" s="40">
        <f t="shared" si="19"/>
        <v>0.01</v>
      </c>
      <c r="M37" s="42">
        <f t="shared" si="20"/>
        <v>500</v>
      </c>
      <c r="N37" s="4">
        <f t="shared" si="21"/>
        <v>510</v>
      </c>
      <c r="O37" s="45" t="s">
        <v>16</v>
      </c>
      <c r="P37" s="21">
        <f t="shared" si="22"/>
        <v>6.5500000000000003E-2</v>
      </c>
      <c r="Q37" s="21">
        <f t="shared" si="23"/>
        <v>6.7500000000000004E-2</v>
      </c>
      <c r="R37" s="4">
        <f t="shared" si="24"/>
        <v>3307.75</v>
      </c>
      <c r="S37" s="4">
        <f t="shared" si="25"/>
        <v>3476.9250000000002</v>
      </c>
      <c r="T37" s="4">
        <f t="shared" si="26"/>
        <v>3863.25</v>
      </c>
      <c r="U37" s="4">
        <f t="shared" si="27"/>
        <v>3940.5149999999999</v>
      </c>
      <c r="V37" s="3" t="s">
        <v>6</v>
      </c>
      <c r="W37" s="4" t="e">
        <f t="shared" si="28"/>
        <v>#NAME?</v>
      </c>
      <c r="X37" s="19">
        <f t="shared" si="29"/>
        <v>1200</v>
      </c>
      <c r="Y37" s="3" t="s">
        <v>8</v>
      </c>
      <c r="Z37" s="19">
        <f t="shared" si="30"/>
        <v>10000</v>
      </c>
      <c r="AA37" s="19">
        <f t="shared" si="31"/>
        <v>11000</v>
      </c>
    </row>
    <row r="38" spans="1:27" x14ac:dyDescent="0.25">
      <c r="A38" s="24">
        <v>1206</v>
      </c>
      <c r="B38" s="20" t="s">
        <v>135</v>
      </c>
      <c r="C38" s="5" t="s">
        <v>136</v>
      </c>
      <c r="D38" s="5" t="s">
        <v>137</v>
      </c>
      <c r="E38" s="32">
        <v>15681</v>
      </c>
      <c r="F38" s="34">
        <v>27491</v>
      </c>
      <c r="G38" s="27">
        <f t="shared" si="32"/>
        <v>76</v>
      </c>
      <c r="H38" s="37">
        <f t="shared" si="17"/>
        <v>44</v>
      </c>
      <c r="I38" s="3">
        <v>40</v>
      </c>
      <c r="J38" s="43">
        <v>50000</v>
      </c>
      <c r="K38" s="4">
        <f t="shared" si="18"/>
        <v>51000</v>
      </c>
      <c r="L38" s="40">
        <f t="shared" si="19"/>
        <v>0.06</v>
      </c>
      <c r="M38" s="42">
        <f t="shared" si="20"/>
        <v>3000</v>
      </c>
      <c r="N38" s="4">
        <f t="shared" si="21"/>
        <v>3060</v>
      </c>
      <c r="O38" s="45" t="s">
        <v>16</v>
      </c>
      <c r="P38" s="21">
        <f t="shared" si="22"/>
        <v>6.5500000000000003E-2</v>
      </c>
      <c r="Q38" s="21">
        <f t="shared" si="23"/>
        <v>6.7500000000000004E-2</v>
      </c>
      <c r="R38" s="4">
        <f t="shared" si="24"/>
        <v>3471.5</v>
      </c>
      <c r="S38" s="4">
        <f t="shared" si="25"/>
        <v>3649.05</v>
      </c>
      <c r="T38" s="4">
        <f t="shared" si="26"/>
        <v>4054.5</v>
      </c>
      <c r="U38" s="4">
        <f t="shared" si="27"/>
        <v>4135.59</v>
      </c>
      <c r="V38" s="3" t="s">
        <v>7</v>
      </c>
      <c r="W38" s="4" t="e">
        <f t="shared" si="28"/>
        <v>#NAME?</v>
      </c>
      <c r="X38" s="19">
        <f t="shared" si="29"/>
        <v>550</v>
      </c>
      <c r="Y38" s="3" t="s">
        <v>9</v>
      </c>
      <c r="Z38" s="19">
        <f t="shared" si="30"/>
        <v>5000</v>
      </c>
      <c r="AA38" s="19">
        <f t="shared" si="31"/>
        <v>5500</v>
      </c>
    </row>
    <row r="39" spans="1:27" x14ac:dyDescent="0.25">
      <c r="A39" s="24">
        <v>3060</v>
      </c>
      <c r="B39" s="20" t="s">
        <v>138</v>
      </c>
      <c r="C39" s="5" t="s">
        <v>139</v>
      </c>
      <c r="D39" s="5" t="s">
        <v>140</v>
      </c>
      <c r="E39" s="32">
        <v>25115</v>
      </c>
      <c r="F39" s="34">
        <v>39122</v>
      </c>
      <c r="G39" s="27">
        <f t="shared" si="32"/>
        <v>50</v>
      </c>
      <c r="H39" s="37">
        <f t="shared" si="17"/>
        <v>12</v>
      </c>
      <c r="I39" s="3">
        <v>40</v>
      </c>
      <c r="J39" s="43">
        <v>70000</v>
      </c>
      <c r="K39" s="4">
        <f t="shared" si="18"/>
        <v>71400</v>
      </c>
      <c r="L39" s="40">
        <f t="shared" si="19"/>
        <v>0.03</v>
      </c>
      <c r="M39" s="42">
        <f t="shared" si="20"/>
        <v>2100</v>
      </c>
      <c r="N39" s="4">
        <f t="shared" si="21"/>
        <v>2142</v>
      </c>
      <c r="O39" s="45" t="s">
        <v>264</v>
      </c>
      <c r="P39" s="21">
        <f t="shared" si="22"/>
        <v>6.5500000000000003E-2</v>
      </c>
      <c r="Q39" s="21">
        <f t="shared" si="23"/>
        <v>6.7500000000000004E-2</v>
      </c>
      <c r="R39" s="4">
        <f t="shared" si="24"/>
        <v>4722.55</v>
      </c>
      <c r="S39" s="4">
        <f t="shared" si="25"/>
        <v>4964.085</v>
      </c>
      <c r="T39" s="4">
        <f t="shared" si="26"/>
        <v>5515.65</v>
      </c>
      <c r="U39" s="4">
        <f t="shared" si="27"/>
        <v>5625.9629999999997</v>
      </c>
      <c r="V39" s="3" t="s">
        <v>6</v>
      </c>
      <c r="W39" s="4" t="e">
        <f t="shared" si="28"/>
        <v>#NAME?</v>
      </c>
      <c r="X39" s="19">
        <f t="shared" si="29"/>
        <v>1200</v>
      </c>
      <c r="Y39" s="3" t="s">
        <v>8</v>
      </c>
      <c r="Z39" s="19">
        <f t="shared" si="30"/>
        <v>10000</v>
      </c>
      <c r="AA39" s="19">
        <f t="shared" si="31"/>
        <v>11000</v>
      </c>
    </row>
    <row r="40" spans="1:27" x14ac:dyDescent="0.25">
      <c r="A40" s="24">
        <v>3582</v>
      </c>
      <c r="B40" s="20" t="s">
        <v>146</v>
      </c>
      <c r="C40" s="5" t="s">
        <v>147</v>
      </c>
      <c r="D40" s="5" t="s">
        <v>75</v>
      </c>
      <c r="E40" s="32">
        <v>29155</v>
      </c>
      <c r="F40" s="34">
        <v>40057</v>
      </c>
      <c r="G40" s="27">
        <f t="shared" si="32"/>
        <v>39</v>
      </c>
      <c r="H40" s="37">
        <f t="shared" si="17"/>
        <v>10</v>
      </c>
      <c r="I40" s="3">
        <v>40</v>
      </c>
      <c r="J40" s="43">
        <v>25000</v>
      </c>
      <c r="K40" s="4">
        <f t="shared" si="18"/>
        <v>25500</v>
      </c>
      <c r="L40" s="40">
        <f t="shared" si="19"/>
        <v>0.02</v>
      </c>
      <c r="M40" s="42">
        <f t="shared" si="20"/>
        <v>500</v>
      </c>
      <c r="N40" s="4">
        <f t="shared" si="21"/>
        <v>510</v>
      </c>
      <c r="O40" s="45" t="s">
        <v>1</v>
      </c>
      <c r="P40" s="21">
        <f t="shared" si="22"/>
        <v>0</v>
      </c>
      <c r="Q40" s="21">
        <f t="shared" si="23"/>
        <v>0</v>
      </c>
      <c r="R40" s="4">
        <f t="shared" si="24"/>
        <v>0</v>
      </c>
      <c r="S40" s="4">
        <f t="shared" si="25"/>
        <v>0</v>
      </c>
      <c r="T40" s="4">
        <f t="shared" si="26"/>
        <v>1950.75</v>
      </c>
      <c r="U40" s="4">
        <f t="shared" si="27"/>
        <v>1989.7649999999999</v>
      </c>
      <c r="V40" s="3" t="s">
        <v>1</v>
      </c>
      <c r="W40" s="4" t="e">
        <f t="shared" si="28"/>
        <v>#NAME?</v>
      </c>
      <c r="X40" s="19">
        <f t="shared" si="29"/>
        <v>0</v>
      </c>
      <c r="Y40" s="3" t="s">
        <v>1</v>
      </c>
      <c r="Z40" s="19">
        <f t="shared" si="30"/>
        <v>0</v>
      </c>
      <c r="AA40" s="19">
        <f t="shared" si="31"/>
        <v>0</v>
      </c>
    </row>
    <row r="41" spans="1:27" x14ac:dyDescent="0.25">
      <c r="A41" s="24">
        <v>5936</v>
      </c>
      <c r="B41" s="20" t="s">
        <v>148</v>
      </c>
      <c r="C41" s="5" t="s">
        <v>149</v>
      </c>
      <c r="D41" s="5" t="s">
        <v>150</v>
      </c>
      <c r="E41" s="32">
        <v>28870</v>
      </c>
      <c r="F41" s="34">
        <v>39692</v>
      </c>
      <c r="G41" s="27">
        <f t="shared" si="32"/>
        <v>40</v>
      </c>
      <c r="H41" s="37">
        <f t="shared" si="17"/>
        <v>11</v>
      </c>
      <c r="I41" s="3">
        <v>40</v>
      </c>
      <c r="J41" s="43">
        <v>20000</v>
      </c>
      <c r="K41" s="4">
        <f t="shared" si="18"/>
        <v>20400</v>
      </c>
      <c r="L41" s="40">
        <f t="shared" si="19"/>
        <v>0.03</v>
      </c>
      <c r="M41" s="42">
        <f t="shared" si="20"/>
        <v>600</v>
      </c>
      <c r="N41" s="4">
        <f t="shared" si="21"/>
        <v>612</v>
      </c>
      <c r="O41" s="45" t="s">
        <v>1</v>
      </c>
      <c r="P41" s="21">
        <f t="shared" si="22"/>
        <v>0</v>
      </c>
      <c r="Q41" s="21">
        <f t="shared" si="23"/>
        <v>0</v>
      </c>
      <c r="R41" s="4">
        <f t="shared" si="24"/>
        <v>0</v>
      </c>
      <c r="S41" s="4">
        <f t="shared" si="25"/>
        <v>0</v>
      </c>
      <c r="T41" s="4">
        <f t="shared" si="26"/>
        <v>1575.8999999999999</v>
      </c>
      <c r="U41" s="4">
        <f t="shared" si="27"/>
        <v>1607.4179999999999</v>
      </c>
      <c r="V41" s="3" t="s">
        <v>1</v>
      </c>
      <c r="W41" s="4" t="e">
        <f t="shared" si="28"/>
        <v>#NAME?</v>
      </c>
      <c r="X41" s="19">
        <f t="shared" si="29"/>
        <v>0</v>
      </c>
      <c r="Y41" s="3" t="s">
        <v>1</v>
      </c>
      <c r="Z41" s="19">
        <f t="shared" si="30"/>
        <v>0</v>
      </c>
      <c r="AA41" s="19">
        <f t="shared" si="31"/>
        <v>0</v>
      </c>
    </row>
    <row r="42" spans="1:27" x14ac:dyDescent="0.25">
      <c r="A42" s="24">
        <v>3923</v>
      </c>
      <c r="B42" s="20" t="s">
        <v>151</v>
      </c>
      <c r="C42" s="5" t="s">
        <v>152</v>
      </c>
      <c r="D42" s="5" t="s">
        <v>153</v>
      </c>
      <c r="E42" s="32">
        <v>9409</v>
      </c>
      <c r="F42" s="34">
        <v>38145</v>
      </c>
      <c r="G42" s="27">
        <f t="shared" si="32"/>
        <v>93</v>
      </c>
      <c r="H42" s="37">
        <f t="shared" si="17"/>
        <v>15</v>
      </c>
      <c r="I42" s="3">
        <v>40</v>
      </c>
      <c r="J42" s="43">
        <v>120000</v>
      </c>
      <c r="K42" s="4">
        <f t="shared" si="18"/>
        <v>122400</v>
      </c>
      <c r="L42" s="40">
        <f t="shared" si="19"/>
        <v>0.04</v>
      </c>
      <c r="M42" s="42">
        <f t="shared" si="20"/>
        <v>4800</v>
      </c>
      <c r="N42" s="4">
        <f t="shared" si="21"/>
        <v>4896</v>
      </c>
      <c r="O42" s="45" t="s">
        <v>16</v>
      </c>
      <c r="P42" s="21">
        <f t="shared" si="22"/>
        <v>6.5500000000000003E-2</v>
      </c>
      <c r="Q42" s="21">
        <f t="shared" si="23"/>
        <v>6.7500000000000004E-2</v>
      </c>
      <c r="R42" s="4">
        <f t="shared" si="24"/>
        <v>8174.4000000000005</v>
      </c>
      <c r="S42" s="4">
        <f t="shared" si="25"/>
        <v>8592.4800000000014</v>
      </c>
      <c r="T42" s="4">
        <f t="shared" si="26"/>
        <v>9547.2000000000007</v>
      </c>
      <c r="U42" s="4">
        <f t="shared" si="27"/>
        <v>9738.1440000000002</v>
      </c>
      <c r="V42" s="3" t="s">
        <v>6</v>
      </c>
      <c r="W42" s="4" t="e">
        <f t="shared" si="28"/>
        <v>#NAME?</v>
      </c>
      <c r="X42" s="19">
        <f t="shared" si="29"/>
        <v>1200</v>
      </c>
      <c r="Y42" s="3" t="s">
        <v>8</v>
      </c>
      <c r="Z42" s="19">
        <f t="shared" si="30"/>
        <v>10000</v>
      </c>
      <c r="AA42" s="19">
        <f t="shared" si="31"/>
        <v>11000</v>
      </c>
    </row>
    <row r="43" spans="1:27" x14ac:dyDescent="0.25">
      <c r="A43" s="24">
        <v>3571</v>
      </c>
      <c r="B43" s="20" t="s">
        <v>154</v>
      </c>
      <c r="C43" s="5" t="s">
        <v>155</v>
      </c>
      <c r="D43" s="5" t="s">
        <v>156</v>
      </c>
      <c r="E43" s="32">
        <v>28595</v>
      </c>
      <c r="F43" s="34">
        <v>39692</v>
      </c>
      <c r="G43" s="27">
        <f t="shared" si="32"/>
        <v>41</v>
      </c>
      <c r="H43" s="37">
        <f t="shared" si="17"/>
        <v>11</v>
      </c>
      <c r="I43" s="3">
        <v>40</v>
      </c>
      <c r="J43" s="43">
        <v>50000</v>
      </c>
      <c r="K43" s="4">
        <f t="shared" si="18"/>
        <v>51000</v>
      </c>
      <c r="L43" s="40">
        <f t="shared" si="19"/>
        <v>0.03</v>
      </c>
      <c r="M43" s="42">
        <f t="shared" si="20"/>
        <v>1500</v>
      </c>
      <c r="N43" s="4">
        <f t="shared" si="21"/>
        <v>1530</v>
      </c>
      <c r="O43" s="45" t="s">
        <v>1</v>
      </c>
      <c r="P43" s="21">
        <f t="shared" si="22"/>
        <v>0</v>
      </c>
      <c r="Q43" s="21">
        <f t="shared" si="23"/>
        <v>0</v>
      </c>
      <c r="R43" s="4">
        <f t="shared" si="24"/>
        <v>0</v>
      </c>
      <c r="S43" s="4">
        <f t="shared" si="25"/>
        <v>0</v>
      </c>
      <c r="T43" s="4">
        <f t="shared" si="26"/>
        <v>3939.75</v>
      </c>
      <c r="U43" s="4">
        <f t="shared" si="27"/>
        <v>4018.5450000000001</v>
      </c>
      <c r="V43" s="3" t="s">
        <v>1</v>
      </c>
      <c r="W43" s="4" t="e">
        <f t="shared" si="28"/>
        <v>#NAME?</v>
      </c>
      <c r="X43" s="19">
        <f t="shared" si="29"/>
        <v>0</v>
      </c>
      <c r="Y43" s="3" t="s">
        <v>1</v>
      </c>
      <c r="Z43" s="19">
        <f t="shared" si="30"/>
        <v>0</v>
      </c>
      <c r="AA43" s="19">
        <f t="shared" si="31"/>
        <v>0</v>
      </c>
    </row>
    <row r="44" spans="1:27" x14ac:dyDescent="0.25">
      <c r="A44" s="24">
        <v>1016</v>
      </c>
      <c r="B44" s="20" t="s">
        <v>157</v>
      </c>
      <c r="C44" s="5" t="s">
        <v>158</v>
      </c>
      <c r="D44" s="5" t="s">
        <v>40</v>
      </c>
      <c r="E44" s="32">
        <v>27420</v>
      </c>
      <c r="F44" s="34">
        <v>34791</v>
      </c>
      <c r="G44" s="27">
        <f t="shared" si="32"/>
        <v>44</v>
      </c>
      <c r="H44" s="37">
        <f t="shared" si="17"/>
        <v>24</v>
      </c>
      <c r="I44" s="3">
        <v>40</v>
      </c>
      <c r="J44" s="43">
        <v>60000</v>
      </c>
      <c r="K44" s="4">
        <f t="shared" si="18"/>
        <v>61200</v>
      </c>
      <c r="L44" s="40">
        <f t="shared" si="19"/>
        <v>0.06</v>
      </c>
      <c r="M44" s="42">
        <f t="shared" si="20"/>
        <v>3600</v>
      </c>
      <c r="N44" s="4">
        <f t="shared" si="21"/>
        <v>3672</v>
      </c>
      <c r="O44" s="45" t="s">
        <v>16</v>
      </c>
      <c r="P44" s="21">
        <f t="shared" si="22"/>
        <v>6.5500000000000003E-2</v>
      </c>
      <c r="Q44" s="21">
        <f t="shared" si="23"/>
        <v>6.7500000000000004E-2</v>
      </c>
      <c r="R44" s="4">
        <f t="shared" si="24"/>
        <v>4165.8</v>
      </c>
      <c r="S44" s="4">
        <f t="shared" si="25"/>
        <v>4378.8600000000006</v>
      </c>
      <c r="T44" s="4">
        <f t="shared" si="26"/>
        <v>4865.3999999999996</v>
      </c>
      <c r="U44" s="4">
        <f t="shared" si="27"/>
        <v>4962.7079999999996</v>
      </c>
      <c r="V44" s="3" t="s">
        <v>7</v>
      </c>
      <c r="W44" s="4" t="e">
        <f t="shared" si="28"/>
        <v>#NAME?</v>
      </c>
      <c r="X44" s="19">
        <f t="shared" si="29"/>
        <v>550</v>
      </c>
      <c r="Y44" s="3" t="s">
        <v>9</v>
      </c>
      <c r="Z44" s="19">
        <f t="shared" si="30"/>
        <v>5000</v>
      </c>
      <c r="AA44" s="19">
        <f t="shared" si="31"/>
        <v>5500</v>
      </c>
    </row>
    <row r="45" spans="1:27" x14ac:dyDescent="0.25">
      <c r="A45" s="24">
        <v>4302</v>
      </c>
      <c r="B45" s="20" t="s">
        <v>159</v>
      </c>
      <c r="C45" s="5" t="s">
        <v>160</v>
      </c>
      <c r="D45" s="5" t="s">
        <v>47</v>
      </c>
      <c r="E45" s="32">
        <v>29432</v>
      </c>
      <c r="F45" s="35">
        <v>39661</v>
      </c>
      <c r="G45" s="27">
        <f t="shared" si="32"/>
        <v>39</v>
      </c>
      <c r="H45" s="37">
        <f t="shared" si="17"/>
        <v>11</v>
      </c>
      <c r="I45" s="3">
        <v>40</v>
      </c>
      <c r="J45" s="41">
        <v>25423</v>
      </c>
      <c r="K45" s="4">
        <f t="shared" si="18"/>
        <v>25931.46</v>
      </c>
      <c r="L45" s="40">
        <f t="shared" si="19"/>
        <v>0.03</v>
      </c>
      <c r="M45" s="42">
        <f t="shared" si="20"/>
        <v>762.68999999999994</v>
      </c>
      <c r="N45" s="4">
        <f t="shared" si="21"/>
        <v>777.9437999999999</v>
      </c>
      <c r="O45" s="5" t="s">
        <v>1</v>
      </c>
      <c r="P45" s="21">
        <f t="shared" si="22"/>
        <v>0</v>
      </c>
      <c r="Q45" s="21">
        <f t="shared" si="23"/>
        <v>0</v>
      </c>
      <c r="R45" s="4">
        <f t="shared" si="24"/>
        <v>0</v>
      </c>
      <c r="S45" s="4">
        <f t="shared" si="25"/>
        <v>0</v>
      </c>
      <c r="T45" s="4">
        <f t="shared" si="26"/>
        <v>2003.2052849999998</v>
      </c>
      <c r="U45" s="4">
        <f t="shared" si="27"/>
        <v>2043.2693907</v>
      </c>
      <c r="V45" s="3" t="s">
        <v>1</v>
      </c>
      <c r="W45" s="4" t="e">
        <f t="shared" si="28"/>
        <v>#NAME?</v>
      </c>
      <c r="X45" s="19">
        <f t="shared" si="29"/>
        <v>0</v>
      </c>
      <c r="Y45" s="3" t="s">
        <v>1</v>
      </c>
      <c r="Z45" s="19">
        <f t="shared" si="30"/>
        <v>0</v>
      </c>
      <c r="AA45" s="19">
        <f t="shared" si="31"/>
        <v>0</v>
      </c>
    </row>
    <row r="46" spans="1:27" x14ac:dyDescent="0.25">
      <c r="A46" s="24">
        <v>4902</v>
      </c>
      <c r="B46" s="20" t="s">
        <v>163</v>
      </c>
      <c r="C46" s="5" t="s">
        <v>162</v>
      </c>
      <c r="D46" s="5" t="s">
        <v>164</v>
      </c>
      <c r="E46" s="32">
        <v>22804</v>
      </c>
      <c r="F46" s="34">
        <v>26457</v>
      </c>
      <c r="G46" s="27">
        <f t="shared" si="32"/>
        <v>57</v>
      </c>
      <c r="H46" s="37">
        <f t="shared" si="17"/>
        <v>47</v>
      </c>
      <c r="I46" s="3">
        <v>40</v>
      </c>
      <c r="J46" s="43">
        <v>52000</v>
      </c>
      <c r="K46" s="4">
        <f t="shared" si="18"/>
        <v>53040</v>
      </c>
      <c r="L46" s="40">
        <f t="shared" si="19"/>
        <v>0.06</v>
      </c>
      <c r="M46" s="42">
        <f t="shared" si="20"/>
        <v>3120</v>
      </c>
      <c r="N46" s="4">
        <f t="shared" si="21"/>
        <v>3182.4</v>
      </c>
      <c r="O46" s="45" t="s">
        <v>16</v>
      </c>
      <c r="P46" s="21">
        <f t="shared" si="22"/>
        <v>6.5500000000000003E-2</v>
      </c>
      <c r="Q46" s="21">
        <f t="shared" si="23"/>
        <v>6.7500000000000004E-2</v>
      </c>
      <c r="R46" s="4">
        <f t="shared" si="24"/>
        <v>3610.36</v>
      </c>
      <c r="S46" s="4">
        <f t="shared" si="25"/>
        <v>3795.0120000000002</v>
      </c>
      <c r="T46" s="4">
        <f t="shared" si="26"/>
        <v>4216.68</v>
      </c>
      <c r="U46" s="4">
        <f t="shared" si="27"/>
        <v>4301.0136000000002</v>
      </c>
      <c r="V46" s="3" t="s">
        <v>6</v>
      </c>
      <c r="W46" s="4" t="e">
        <f t="shared" si="28"/>
        <v>#NAME?</v>
      </c>
      <c r="X46" s="19">
        <f t="shared" si="29"/>
        <v>1200</v>
      </c>
      <c r="Y46" s="3" t="s">
        <v>8</v>
      </c>
      <c r="Z46" s="19">
        <f t="shared" si="30"/>
        <v>10000</v>
      </c>
      <c r="AA46" s="19">
        <f t="shared" si="31"/>
        <v>11000</v>
      </c>
    </row>
    <row r="47" spans="1:27" x14ac:dyDescent="0.25">
      <c r="A47" s="24">
        <v>5186</v>
      </c>
      <c r="B47" s="20" t="s">
        <v>161</v>
      </c>
      <c r="C47" s="5" t="s">
        <v>162</v>
      </c>
      <c r="D47" s="5" t="s">
        <v>47</v>
      </c>
      <c r="E47" s="32">
        <v>29264</v>
      </c>
      <c r="F47" s="35">
        <v>39661</v>
      </c>
      <c r="G47" s="27">
        <f t="shared" si="32"/>
        <v>39</v>
      </c>
      <c r="H47" s="37">
        <f t="shared" si="17"/>
        <v>11</v>
      </c>
      <c r="I47" s="3">
        <v>40</v>
      </c>
      <c r="J47" s="41">
        <v>25423</v>
      </c>
      <c r="K47" s="4">
        <f t="shared" si="18"/>
        <v>25931.46</v>
      </c>
      <c r="L47" s="40">
        <f t="shared" si="19"/>
        <v>0.03</v>
      </c>
      <c r="M47" s="42">
        <f t="shared" si="20"/>
        <v>762.68999999999994</v>
      </c>
      <c r="N47" s="4">
        <f t="shared" si="21"/>
        <v>777.9437999999999</v>
      </c>
      <c r="O47" s="5" t="s">
        <v>1</v>
      </c>
      <c r="P47" s="21">
        <f t="shared" si="22"/>
        <v>0</v>
      </c>
      <c r="Q47" s="21">
        <f t="shared" si="23"/>
        <v>0</v>
      </c>
      <c r="R47" s="4">
        <f t="shared" si="24"/>
        <v>0</v>
      </c>
      <c r="S47" s="4">
        <f t="shared" si="25"/>
        <v>0</v>
      </c>
      <c r="T47" s="4">
        <f t="shared" si="26"/>
        <v>2003.2052849999998</v>
      </c>
      <c r="U47" s="4">
        <f t="shared" si="27"/>
        <v>2043.2693907</v>
      </c>
      <c r="V47" s="3" t="s">
        <v>1</v>
      </c>
      <c r="W47" s="4" t="e">
        <f t="shared" si="28"/>
        <v>#NAME?</v>
      </c>
      <c r="X47" s="19">
        <f t="shared" si="29"/>
        <v>0</v>
      </c>
      <c r="Y47" s="3" t="s">
        <v>1</v>
      </c>
      <c r="Z47" s="19">
        <f t="shared" si="30"/>
        <v>0</v>
      </c>
      <c r="AA47" s="19">
        <f t="shared" si="31"/>
        <v>0</v>
      </c>
    </row>
    <row r="48" spans="1:27" x14ac:dyDescent="0.25">
      <c r="A48" s="24">
        <v>2649</v>
      </c>
      <c r="B48" s="20" t="s">
        <v>165</v>
      </c>
      <c r="C48" s="5" t="s">
        <v>166</v>
      </c>
      <c r="D48" s="5" t="s">
        <v>262</v>
      </c>
      <c r="E48" s="32">
        <v>24541</v>
      </c>
      <c r="F48" s="34">
        <v>40422</v>
      </c>
      <c r="G48" s="27">
        <f t="shared" si="32"/>
        <v>52</v>
      </c>
      <c r="H48" s="37">
        <f t="shared" si="17"/>
        <v>9</v>
      </c>
      <c r="I48" s="3">
        <v>40</v>
      </c>
      <c r="J48" s="43">
        <v>85000</v>
      </c>
      <c r="K48" s="4">
        <f t="shared" si="18"/>
        <v>86700</v>
      </c>
      <c r="L48" s="40">
        <f t="shared" si="19"/>
        <v>0.02</v>
      </c>
      <c r="M48" s="42">
        <f t="shared" si="20"/>
        <v>1700</v>
      </c>
      <c r="N48" s="4">
        <f t="shared" si="21"/>
        <v>1734</v>
      </c>
      <c r="O48" s="45" t="s">
        <v>264</v>
      </c>
      <c r="P48" s="21">
        <f t="shared" si="22"/>
        <v>6.5500000000000003E-2</v>
      </c>
      <c r="Q48" s="21">
        <f t="shared" si="23"/>
        <v>6.7500000000000004E-2</v>
      </c>
      <c r="R48" s="4">
        <f t="shared" si="24"/>
        <v>5678.85</v>
      </c>
      <c r="S48" s="4">
        <f t="shared" si="25"/>
        <v>5969.2950000000001</v>
      </c>
      <c r="T48" s="4">
        <f t="shared" si="26"/>
        <v>6632.55</v>
      </c>
      <c r="U48" s="4">
        <f t="shared" si="27"/>
        <v>6765.201</v>
      </c>
      <c r="V48" s="3" t="s">
        <v>271</v>
      </c>
      <c r="W48" s="4" t="e">
        <f t="shared" si="28"/>
        <v>#NAME?</v>
      </c>
      <c r="X48" s="19">
        <f t="shared" si="29"/>
        <v>0</v>
      </c>
      <c r="Y48" s="3" t="s">
        <v>271</v>
      </c>
      <c r="Z48" s="19">
        <f t="shared" si="30"/>
        <v>0</v>
      </c>
      <c r="AA48" s="19">
        <f t="shared" si="31"/>
        <v>0</v>
      </c>
    </row>
    <row r="49" spans="1:27" x14ac:dyDescent="0.25">
      <c r="A49" s="24">
        <v>2832</v>
      </c>
      <c r="B49" s="20" t="s">
        <v>169</v>
      </c>
      <c r="C49" s="5" t="s">
        <v>170</v>
      </c>
      <c r="D49" s="5" t="s">
        <v>47</v>
      </c>
      <c r="E49" s="32">
        <v>29379</v>
      </c>
      <c r="F49" s="35">
        <v>39661</v>
      </c>
      <c r="G49" s="27">
        <f t="shared" si="32"/>
        <v>39</v>
      </c>
      <c r="H49" s="37">
        <f t="shared" si="17"/>
        <v>11</v>
      </c>
      <c r="I49" s="3">
        <v>40</v>
      </c>
      <c r="J49" s="41">
        <v>25423</v>
      </c>
      <c r="K49" s="4">
        <f t="shared" si="18"/>
        <v>25931.46</v>
      </c>
      <c r="L49" s="40">
        <f t="shared" si="19"/>
        <v>0.03</v>
      </c>
      <c r="M49" s="42">
        <f t="shared" si="20"/>
        <v>762.68999999999994</v>
      </c>
      <c r="N49" s="4">
        <f t="shared" si="21"/>
        <v>777.9437999999999</v>
      </c>
      <c r="O49" s="5" t="s">
        <v>1</v>
      </c>
      <c r="P49" s="21">
        <f t="shared" si="22"/>
        <v>0</v>
      </c>
      <c r="Q49" s="21">
        <f t="shared" si="23"/>
        <v>0</v>
      </c>
      <c r="R49" s="4">
        <f t="shared" si="24"/>
        <v>0</v>
      </c>
      <c r="S49" s="4">
        <f t="shared" si="25"/>
        <v>0</v>
      </c>
      <c r="T49" s="4">
        <f t="shared" si="26"/>
        <v>2003.2052849999998</v>
      </c>
      <c r="U49" s="4">
        <f t="shared" si="27"/>
        <v>2043.2693907</v>
      </c>
      <c r="V49" s="3" t="s">
        <v>1</v>
      </c>
      <c r="W49" s="4" t="e">
        <f t="shared" si="28"/>
        <v>#NAME?</v>
      </c>
      <c r="X49" s="19">
        <f t="shared" si="29"/>
        <v>0</v>
      </c>
      <c r="Y49" s="3" t="s">
        <v>1</v>
      </c>
      <c r="Z49" s="19">
        <f t="shared" si="30"/>
        <v>0</v>
      </c>
      <c r="AA49" s="19">
        <f t="shared" si="31"/>
        <v>0</v>
      </c>
    </row>
    <row r="50" spans="1:27" x14ac:dyDescent="0.25">
      <c r="A50" s="24">
        <v>2802</v>
      </c>
      <c r="B50" s="20" t="s">
        <v>167</v>
      </c>
      <c r="C50" s="5" t="s">
        <v>168</v>
      </c>
      <c r="D50" s="5" t="s">
        <v>54</v>
      </c>
      <c r="E50" s="32">
        <v>29377</v>
      </c>
      <c r="F50" s="35">
        <v>39661</v>
      </c>
      <c r="G50" s="27">
        <f t="shared" si="32"/>
        <v>39</v>
      </c>
      <c r="H50" s="37">
        <f t="shared" si="17"/>
        <v>11</v>
      </c>
      <c r="I50" s="3">
        <v>40</v>
      </c>
      <c r="J50" s="43">
        <v>10000</v>
      </c>
      <c r="K50" s="4">
        <f t="shared" si="18"/>
        <v>10200</v>
      </c>
      <c r="L50" s="40">
        <f t="shared" si="19"/>
        <v>0.03</v>
      </c>
      <c r="M50" s="42">
        <f t="shared" si="20"/>
        <v>300</v>
      </c>
      <c r="N50" s="4">
        <f t="shared" si="21"/>
        <v>306</v>
      </c>
      <c r="O50" s="45" t="s">
        <v>1</v>
      </c>
      <c r="P50" s="21">
        <f t="shared" si="22"/>
        <v>0</v>
      </c>
      <c r="Q50" s="21">
        <f t="shared" si="23"/>
        <v>0</v>
      </c>
      <c r="R50" s="4">
        <f t="shared" si="24"/>
        <v>0</v>
      </c>
      <c r="S50" s="4">
        <f t="shared" si="25"/>
        <v>0</v>
      </c>
      <c r="T50" s="4">
        <f t="shared" si="26"/>
        <v>787.94999999999993</v>
      </c>
      <c r="U50" s="4">
        <f t="shared" si="27"/>
        <v>803.70899999999995</v>
      </c>
      <c r="V50" s="3" t="s">
        <v>1</v>
      </c>
      <c r="W50" s="4" t="e">
        <f t="shared" si="28"/>
        <v>#NAME?</v>
      </c>
      <c r="X50" s="19">
        <f t="shared" si="29"/>
        <v>0</v>
      </c>
      <c r="Y50" s="3" t="s">
        <v>1</v>
      </c>
      <c r="Z50" s="19">
        <f t="shared" si="30"/>
        <v>0</v>
      </c>
      <c r="AA50" s="19">
        <f t="shared" si="31"/>
        <v>0</v>
      </c>
    </row>
    <row r="51" spans="1:27" x14ac:dyDescent="0.25">
      <c r="A51" s="24">
        <v>2073</v>
      </c>
      <c r="B51" s="20" t="s">
        <v>171</v>
      </c>
      <c r="C51" s="5" t="s">
        <v>172</v>
      </c>
      <c r="D51" s="5" t="s">
        <v>173</v>
      </c>
      <c r="E51" s="32">
        <v>17079</v>
      </c>
      <c r="F51" s="34">
        <v>24351</v>
      </c>
      <c r="G51" s="27">
        <f t="shared" si="32"/>
        <v>72</v>
      </c>
      <c r="H51" s="37">
        <f t="shared" si="17"/>
        <v>53</v>
      </c>
      <c r="I51" s="3">
        <v>40</v>
      </c>
      <c r="J51" s="43">
        <v>95000</v>
      </c>
      <c r="K51" s="4">
        <f t="shared" si="18"/>
        <v>96900</v>
      </c>
      <c r="L51" s="40">
        <f t="shared" si="19"/>
        <v>0.06</v>
      </c>
      <c r="M51" s="42">
        <f t="shared" si="20"/>
        <v>5700</v>
      </c>
      <c r="N51" s="4">
        <f t="shared" si="21"/>
        <v>5814</v>
      </c>
      <c r="O51" s="45" t="s">
        <v>264</v>
      </c>
      <c r="P51" s="21">
        <f t="shared" si="22"/>
        <v>6.5500000000000003E-2</v>
      </c>
      <c r="Q51" s="21">
        <f t="shared" si="23"/>
        <v>6.7500000000000004E-2</v>
      </c>
      <c r="R51" s="4">
        <f t="shared" si="24"/>
        <v>6595.85</v>
      </c>
      <c r="S51" s="4">
        <f t="shared" si="25"/>
        <v>6933.1950000000006</v>
      </c>
      <c r="T51" s="4">
        <f t="shared" si="26"/>
        <v>7703.55</v>
      </c>
      <c r="U51" s="4">
        <f t="shared" si="27"/>
        <v>7857.6210000000001</v>
      </c>
      <c r="V51" s="3" t="s">
        <v>7</v>
      </c>
      <c r="W51" s="4" t="e">
        <f t="shared" si="28"/>
        <v>#NAME?</v>
      </c>
      <c r="X51" s="19">
        <f t="shared" si="29"/>
        <v>550</v>
      </c>
      <c r="Y51" s="3" t="s">
        <v>9</v>
      </c>
      <c r="Z51" s="19">
        <f t="shared" si="30"/>
        <v>5000</v>
      </c>
      <c r="AA51" s="19">
        <f t="shared" si="31"/>
        <v>5500</v>
      </c>
    </row>
    <row r="52" spans="1:27" x14ac:dyDescent="0.25">
      <c r="A52" s="24">
        <v>4371</v>
      </c>
      <c r="B52" s="20" t="s">
        <v>174</v>
      </c>
      <c r="C52" s="5" t="s">
        <v>175</v>
      </c>
      <c r="D52" s="5" t="s">
        <v>94</v>
      </c>
      <c r="E52" s="32">
        <v>16560</v>
      </c>
      <c r="F52" s="34">
        <v>23925</v>
      </c>
      <c r="G52" s="27">
        <f t="shared" si="32"/>
        <v>74</v>
      </c>
      <c r="H52" s="37">
        <f t="shared" si="17"/>
        <v>54</v>
      </c>
      <c r="I52" s="3">
        <v>40</v>
      </c>
      <c r="J52" s="43">
        <v>55000</v>
      </c>
      <c r="K52" s="4">
        <f t="shared" si="18"/>
        <v>56100</v>
      </c>
      <c r="L52" s="40">
        <f t="shared" si="19"/>
        <v>0.06</v>
      </c>
      <c r="M52" s="42">
        <f t="shared" si="20"/>
        <v>3300</v>
      </c>
      <c r="N52" s="4">
        <f t="shared" si="21"/>
        <v>3366</v>
      </c>
      <c r="O52" s="45" t="s">
        <v>17</v>
      </c>
      <c r="P52" s="21">
        <f t="shared" si="22"/>
        <v>0.1072</v>
      </c>
      <c r="Q52" s="21">
        <f t="shared" si="23"/>
        <v>0.1174</v>
      </c>
      <c r="R52" s="4">
        <f t="shared" si="24"/>
        <v>6249.76</v>
      </c>
      <c r="S52" s="4">
        <f t="shared" si="25"/>
        <v>6981.3083999999999</v>
      </c>
      <c r="T52" s="4">
        <f t="shared" si="26"/>
        <v>4459.95</v>
      </c>
      <c r="U52" s="4">
        <f t="shared" si="27"/>
        <v>4549.1490000000003</v>
      </c>
      <c r="V52" s="3" t="s">
        <v>7</v>
      </c>
      <c r="W52" s="4" t="e">
        <f t="shared" si="28"/>
        <v>#NAME?</v>
      </c>
      <c r="X52" s="19">
        <f t="shared" si="29"/>
        <v>550</v>
      </c>
      <c r="Y52" s="3" t="s">
        <v>9</v>
      </c>
      <c r="Z52" s="19">
        <f t="shared" si="30"/>
        <v>5000</v>
      </c>
      <c r="AA52" s="19">
        <f t="shared" si="31"/>
        <v>5500</v>
      </c>
    </row>
    <row r="53" spans="1:27" x14ac:dyDescent="0.25">
      <c r="A53" s="24">
        <v>1489</v>
      </c>
      <c r="B53" s="20" t="s">
        <v>176</v>
      </c>
      <c r="C53" s="5" t="s">
        <v>177</v>
      </c>
      <c r="D53" s="5" t="s">
        <v>178</v>
      </c>
      <c r="E53" s="32">
        <v>13052</v>
      </c>
      <c r="F53" s="34">
        <v>20357</v>
      </c>
      <c r="G53" s="27">
        <f t="shared" si="32"/>
        <v>83</v>
      </c>
      <c r="H53" s="37">
        <f t="shared" si="17"/>
        <v>64</v>
      </c>
      <c r="I53" s="3">
        <v>40</v>
      </c>
      <c r="J53" s="43">
        <v>85000</v>
      </c>
      <c r="K53" s="4">
        <f t="shared" si="18"/>
        <v>86700</v>
      </c>
      <c r="L53" s="40">
        <f t="shared" si="19"/>
        <v>0.06</v>
      </c>
      <c r="M53" s="42">
        <f t="shared" si="20"/>
        <v>5100</v>
      </c>
      <c r="N53" s="4">
        <f t="shared" si="21"/>
        <v>5202</v>
      </c>
      <c r="O53" s="45" t="s">
        <v>16</v>
      </c>
      <c r="P53" s="21">
        <f t="shared" si="22"/>
        <v>6.5500000000000003E-2</v>
      </c>
      <c r="Q53" s="21">
        <f t="shared" si="23"/>
        <v>6.7500000000000004E-2</v>
      </c>
      <c r="R53" s="4">
        <f t="shared" si="24"/>
        <v>5901.55</v>
      </c>
      <c r="S53" s="4">
        <f t="shared" si="25"/>
        <v>6203.3850000000002</v>
      </c>
      <c r="T53" s="4">
        <f t="shared" si="26"/>
        <v>6892.65</v>
      </c>
      <c r="U53" s="4">
        <f t="shared" si="27"/>
        <v>7030.5029999999997</v>
      </c>
      <c r="V53" s="3" t="s">
        <v>7</v>
      </c>
      <c r="W53" s="4" t="e">
        <f t="shared" si="28"/>
        <v>#NAME?</v>
      </c>
      <c r="X53" s="19">
        <f t="shared" si="29"/>
        <v>550</v>
      </c>
      <c r="Y53" s="3" t="s">
        <v>9</v>
      </c>
      <c r="Z53" s="19">
        <f t="shared" si="30"/>
        <v>5000</v>
      </c>
      <c r="AA53" s="19">
        <f t="shared" si="31"/>
        <v>5500</v>
      </c>
    </row>
    <row r="54" spans="1:27" x14ac:dyDescent="0.25">
      <c r="A54" s="24">
        <v>5893</v>
      </c>
      <c r="B54" s="20" t="s">
        <v>182</v>
      </c>
      <c r="C54" s="5" t="s">
        <v>183</v>
      </c>
      <c r="D54" s="5" t="s">
        <v>47</v>
      </c>
      <c r="E54" s="32">
        <v>29476</v>
      </c>
      <c r="F54" s="35">
        <v>39661</v>
      </c>
      <c r="G54" s="27">
        <f t="shared" si="32"/>
        <v>39</v>
      </c>
      <c r="H54" s="37">
        <f t="shared" si="17"/>
        <v>11</v>
      </c>
      <c r="I54" s="3">
        <v>40</v>
      </c>
      <c r="J54" s="41">
        <v>25423</v>
      </c>
      <c r="K54" s="4">
        <f t="shared" si="18"/>
        <v>25931.46</v>
      </c>
      <c r="L54" s="40">
        <f t="shared" si="19"/>
        <v>0.03</v>
      </c>
      <c r="M54" s="42">
        <f t="shared" si="20"/>
        <v>762.68999999999994</v>
      </c>
      <c r="N54" s="4">
        <f t="shared" si="21"/>
        <v>777.9437999999999</v>
      </c>
      <c r="O54" s="5" t="s">
        <v>1</v>
      </c>
      <c r="P54" s="21">
        <f t="shared" si="22"/>
        <v>0</v>
      </c>
      <c r="Q54" s="21">
        <f t="shared" si="23"/>
        <v>0</v>
      </c>
      <c r="R54" s="4">
        <f t="shared" si="24"/>
        <v>0</v>
      </c>
      <c r="S54" s="4">
        <f t="shared" si="25"/>
        <v>0</v>
      </c>
      <c r="T54" s="4">
        <f t="shared" si="26"/>
        <v>2003.2052849999998</v>
      </c>
      <c r="U54" s="4">
        <f t="shared" si="27"/>
        <v>2043.2693907</v>
      </c>
      <c r="V54" s="3" t="s">
        <v>1</v>
      </c>
      <c r="W54" s="4" t="e">
        <f t="shared" si="28"/>
        <v>#NAME?</v>
      </c>
      <c r="X54" s="19">
        <f t="shared" si="29"/>
        <v>0</v>
      </c>
      <c r="Y54" s="3" t="s">
        <v>1</v>
      </c>
      <c r="Z54" s="19">
        <f t="shared" si="30"/>
        <v>0</v>
      </c>
      <c r="AA54" s="19">
        <f t="shared" si="31"/>
        <v>0</v>
      </c>
    </row>
    <row r="55" spans="1:27" x14ac:dyDescent="0.25">
      <c r="A55" s="24">
        <v>2351</v>
      </c>
      <c r="B55" s="20" t="s">
        <v>184</v>
      </c>
      <c r="C55" s="5" t="s">
        <v>183</v>
      </c>
      <c r="D55" s="5" t="s">
        <v>47</v>
      </c>
      <c r="E55" s="32">
        <v>29476</v>
      </c>
      <c r="F55" s="35">
        <v>39661</v>
      </c>
      <c r="G55" s="27">
        <f t="shared" si="32"/>
        <v>39</v>
      </c>
      <c r="H55" s="37">
        <f t="shared" si="17"/>
        <v>11</v>
      </c>
      <c r="I55" s="3">
        <v>40</v>
      </c>
      <c r="J55" s="41">
        <v>25423</v>
      </c>
      <c r="K55" s="4">
        <f t="shared" si="18"/>
        <v>25931.46</v>
      </c>
      <c r="L55" s="40">
        <f t="shared" si="19"/>
        <v>0.03</v>
      </c>
      <c r="M55" s="42">
        <f t="shared" si="20"/>
        <v>762.68999999999994</v>
      </c>
      <c r="N55" s="4">
        <f t="shared" si="21"/>
        <v>777.9437999999999</v>
      </c>
      <c r="O55" s="5" t="s">
        <v>1</v>
      </c>
      <c r="P55" s="21">
        <f t="shared" si="22"/>
        <v>0</v>
      </c>
      <c r="Q55" s="21">
        <f t="shared" si="23"/>
        <v>0</v>
      </c>
      <c r="R55" s="4">
        <f t="shared" si="24"/>
        <v>0</v>
      </c>
      <c r="S55" s="4">
        <f t="shared" si="25"/>
        <v>0</v>
      </c>
      <c r="T55" s="4">
        <f t="shared" si="26"/>
        <v>2003.2052849999998</v>
      </c>
      <c r="U55" s="4">
        <f t="shared" si="27"/>
        <v>2043.2693907</v>
      </c>
      <c r="V55" s="3" t="s">
        <v>1</v>
      </c>
      <c r="W55" s="4" t="e">
        <f t="shared" si="28"/>
        <v>#NAME?</v>
      </c>
      <c r="X55" s="19">
        <f t="shared" si="29"/>
        <v>0</v>
      </c>
      <c r="Y55" s="3" t="s">
        <v>1</v>
      </c>
      <c r="Z55" s="19">
        <f t="shared" si="30"/>
        <v>0</v>
      </c>
      <c r="AA55" s="19">
        <f t="shared" si="31"/>
        <v>0</v>
      </c>
    </row>
    <row r="56" spans="1:27" x14ac:dyDescent="0.25">
      <c r="A56" s="24">
        <v>2736</v>
      </c>
      <c r="B56" s="20" t="s">
        <v>179</v>
      </c>
      <c r="C56" s="5" t="s">
        <v>180</v>
      </c>
      <c r="D56" s="5" t="s">
        <v>181</v>
      </c>
      <c r="E56" s="32">
        <v>24752</v>
      </c>
      <c r="F56" s="34">
        <v>31989</v>
      </c>
      <c r="G56" s="27">
        <f t="shared" si="32"/>
        <v>51</v>
      </c>
      <c r="H56" s="37">
        <f t="shared" si="17"/>
        <v>32</v>
      </c>
      <c r="I56" s="3">
        <v>40</v>
      </c>
      <c r="J56" s="43">
        <v>10000</v>
      </c>
      <c r="K56" s="4">
        <f t="shared" si="18"/>
        <v>10200</v>
      </c>
      <c r="L56" s="40">
        <f t="shared" si="19"/>
        <v>0.06</v>
      </c>
      <c r="M56" s="42">
        <f t="shared" si="20"/>
        <v>600</v>
      </c>
      <c r="N56" s="4">
        <f t="shared" si="21"/>
        <v>612</v>
      </c>
      <c r="O56" s="45" t="s">
        <v>1</v>
      </c>
      <c r="P56" s="21">
        <f t="shared" si="22"/>
        <v>0</v>
      </c>
      <c r="Q56" s="21">
        <f t="shared" si="23"/>
        <v>0</v>
      </c>
      <c r="R56" s="4">
        <f t="shared" si="24"/>
        <v>0</v>
      </c>
      <c r="S56" s="4">
        <f t="shared" si="25"/>
        <v>0</v>
      </c>
      <c r="T56" s="4">
        <f t="shared" si="26"/>
        <v>810.9</v>
      </c>
      <c r="U56" s="4">
        <f t="shared" si="27"/>
        <v>827.11799999999994</v>
      </c>
      <c r="V56" s="3" t="s">
        <v>1</v>
      </c>
      <c r="W56" s="4" t="e">
        <f t="shared" si="28"/>
        <v>#NAME?</v>
      </c>
      <c r="X56" s="19">
        <f t="shared" si="29"/>
        <v>0</v>
      </c>
      <c r="Y56" s="3" t="s">
        <v>1</v>
      </c>
      <c r="Z56" s="19">
        <f t="shared" si="30"/>
        <v>0</v>
      </c>
      <c r="AA56" s="19">
        <f t="shared" si="31"/>
        <v>0</v>
      </c>
    </row>
    <row r="57" spans="1:27" x14ac:dyDescent="0.25">
      <c r="A57" s="24">
        <v>2211</v>
      </c>
      <c r="B57" s="20" t="s">
        <v>185</v>
      </c>
      <c r="C57" s="5" t="s">
        <v>186</v>
      </c>
      <c r="D57" s="5" t="s">
        <v>187</v>
      </c>
      <c r="E57" s="32">
        <v>22045</v>
      </c>
      <c r="F57" s="34">
        <v>37353</v>
      </c>
      <c r="G57" s="27">
        <f t="shared" si="32"/>
        <v>59</v>
      </c>
      <c r="H57" s="37">
        <f t="shared" si="17"/>
        <v>17</v>
      </c>
      <c r="I57" s="3">
        <v>40</v>
      </c>
      <c r="J57" s="43">
        <v>60000</v>
      </c>
      <c r="K57" s="4">
        <f t="shared" si="18"/>
        <v>61200</v>
      </c>
      <c r="L57" s="40">
        <f t="shared" si="19"/>
        <v>0.04</v>
      </c>
      <c r="M57" s="42">
        <f t="shared" si="20"/>
        <v>2400</v>
      </c>
      <c r="N57" s="4">
        <f t="shared" si="21"/>
        <v>2448</v>
      </c>
      <c r="O57" s="45" t="s">
        <v>16</v>
      </c>
      <c r="P57" s="21">
        <f t="shared" si="22"/>
        <v>6.5500000000000003E-2</v>
      </c>
      <c r="Q57" s="21">
        <f t="shared" si="23"/>
        <v>6.7500000000000004E-2</v>
      </c>
      <c r="R57" s="4">
        <f t="shared" si="24"/>
        <v>4087.2000000000003</v>
      </c>
      <c r="S57" s="4">
        <f t="shared" si="25"/>
        <v>4296.2400000000007</v>
      </c>
      <c r="T57" s="4">
        <f t="shared" si="26"/>
        <v>4773.6000000000004</v>
      </c>
      <c r="U57" s="4">
        <f t="shared" si="27"/>
        <v>4869.0720000000001</v>
      </c>
      <c r="V57" s="3" t="s">
        <v>7</v>
      </c>
      <c r="W57" s="4" t="e">
        <f t="shared" si="28"/>
        <v>#NAME?</v>
      </c>
      <c r="X57" s="19">
        <f t="shared" si="29"/>
        <v>550</v>
      </c>
      <c r="Y57" s="3" t="s">
        <v>9</v>
      </c>
      <c r="Z57" s="19">
        <f t="shared" si="30"/>
        <v>5000</v>
      </c>
      <c r="AA57" s="19">
        <f t="shared" si="31"/>
        <v>5500</v>
      </c>
    </row>
    <row r="58" spans="1:27" x14ac:dyDescent="0.25">
      <c r="A58" s="24">
        <v>3946</v>
      </c>
      <c r="B58" s="20" t="s">
        <v>143</v>
      </c>
      <c r="C58" s="5" t="s">
        <v>144</v>
      </c>
      <c r="D58" s="5" t="s">
        <v>145</v>
      </c>
      <c r="E58" s="32">
        <v>29433</v>
      </c>
      <c r="F58" s="35">
        <v>39661</v>
      </c>
      <c r="G58" s="27">
        <f t="shared" si="32"/>
        <v>39</v>
      </c>
      <c r="H58" s="37">
        <f t="shared" si="17"/>
        <v>11</v>
      </c>
      <c r="I58" s="3">
        <v>40</v>
      </c>
      <c r="J58" s="43">
        <v>25423</v>
      </c>
      <c r="K58" s="4">
        <f t="shared" si="18"/>
        <v>25931.46</v>
      </c>
      <c r="L58" s="40">
        <f t="shared" si="19"/>
        <v>0.03</v>
      </c>
      <c r="M58" s="42">
        <f t="shared" si="20"/>
        <v>762.68999999999994</v>
      </c>
      <c r="N58" s="4">
        <f t="shared" si="21"/>
        <v>777.9437999999999</v>
      </c>
      <c r="O58" s="45" t="s">
        <v>1</v>
      </c>
      <c r="P58" s="21">
        <f t="shared" si="22"/>
        <v>0</v>
      </c>
      <c r="Q58" s="21">
        <f t="shared" si="23"/>
        <v>0</v>
      </c>
      <c r="R58" s="4">
        <f t="shared" si="24"/>
        <v>0</v>
      </c>
      <c r="S58" s="4">
        <f t="shared" si="25"/>
        <v>0</v>
      </c>
      <c r="T58" s="4">
        <f t="shared" si="26"/>
        <v>2003.2052849999998</v>
      </c>
      <c r="U58" s="4">
        <f t="shared" si="27"/>
        <v>2043.2693907</v>
      </c>
      <c r="V58" s="3" t="s">
        <v>1</v>
      </c>
      <c r="W58" s="4" t="e">
        <f t="shared" si="28"/>
        <v>#NAME?</v>
      </c>
      <c r="X58" s="19">
        <f t="shared" si="29"/>
        <v>0</v>
      </c>
      <c r="Y58" s="3" t="s">
        <v>1</v>
      </c>
      <c r="Z58" s="19">
        <f t="shared" si="30"/>
        <v>0</v>
      </c>
      <c r="AA58" s="19">
        <f t="shared" si="31"/>
        <v>0</v>
      </c>
    </row>
    <row r="59" spans="1:27" x14ac:dyDescent="0.25">
      <c r="A59" s="24">
        <v>2635</v>
      </c>
      <c r="B59" s="20" t="s">
        <v>188</v>
      </c>
      <c r="C59" s="5" t="s">
        <v>189</v>
      </c>
      <c r="D59" s="5" t="s">
        <v>262</v>
      </c>
      <c r="E59" s="32">
        <v>24011</v>
      </c>
      <c r="F59" s="34">
        <v>39326</v>
      </c>
      <c r="G59" s="27">
        <f t="shared" si="32"/>
        <v>53</v>
      </c>
      <c r="H59" s="37">
        <f t="shared" si="17"/>
        <v>12</v>
      </c>
      <c r="I59" s="3">
        <v>40</v>
      </c>
      <c r="J59" s="43">
        <v>85000</v>
      </c>
      <c r="K59" s="4">
        <f t="shared" si="18"/>
        <v>86700</v>
      </c>
      <c r="L59" s="40">
        <f t="shared" si="19"/>
        <v>0.03</v>
      </c>
      <c r="M59" s="42">
        <f t="shared" si="20"/>
        <v>2550</v>
      </c>
      <c r="N59" s="4">
        <f t="shared" si="21"/>
        <v>2601</v>
      </c>
      <c r="O59" s="45" t="s">
        <v>264</v>
      </c>
      <c r="P59" s="21">
        <f t="shared" si="22"/>
        <v>6.5500000000000003E-2</v>
      </c>
      <c r="Q59" s="21">
        <f t="shared" si="23"/>
        <v>6.7500000000000004E-2</v>
      </c>
      <c r="R59" s="4">
        <f t="shared" si="24"/>
        <v>5734.5250000000005</v>
      </c>
      <c r="S59" s="4">
        <f t="shared" si="25"/>
        <v>6027.8175000000001</v>
      </c>
      <c r="T59" s="4">
        <f t="shared" si="26"/>
        <v>6697.5749999999998</v>
      </c>
      <c r="U59" s="4">
        <f t="shared" si="27"/>
        <v>6831.5264999999999</v>
      </c>
      <c r="V59" s="3" t="s">
        <v>7</v>
      </c>
      <c r="W59" s="4" t="e">
        <f t="shared" si="28"/>
        <v>#NAME?</v>
      </c>
      <c r="X59" s="19">
        <f t="shared" si="29"/>
        <v>550</v>
      </c>
      <c r="Y59" s="3" t="s">
        <v>9</v>
      </c>
      <c r="Z59" s="19">
        <f t="shared" si="30"/>
        <v>5000</v>
      </c>
      <c r="AA59" s="19">
        <f t="shared" si="31"/>
        <v>5500</v>
      </c>
    </row>
    <row r="60" spans="1:27" x14ac:dyDescent="0.25">
      <c r="A60" s="24">
        <v>2867</v>
      </c>
      <c r="B60" s="20" t="s">
        <v>190</v>
      </c>
      <c r="C60" s="5" t="s">
        <v>191</v>
      </c>
      <c r="D60" s="5" t="s">
        <v>192</v>
      </c>
      <c r="E60" s="32">
        <v>378</v>
      </c>
      <c r="F60" s="34">
        <v>7465</v>
      </c>
      <c r="G60" s="27">
        <f t="shared" si="32"/>
        <v>118</v>
      </c>
      <c r="H60" s="37">
        <f t="shared" si="17"/>
        <v>99</v>
      </c>
      <c r="I60" s="3">
        <v>40</v>
      </c>
      <c r="J60" s="43">
        <v>10000</v>
      </c>
      <c r="K60" s="4">
        <f t="shared" si="18"/>
        <v>10200</v>
      </c>
      <c r="L60" s="40">
        <f t="shared" si="19"/>
        <v>0.06</v>
      </c>
      <c r="M60" s="42">
        <f t="shared" si="20"/>
        <v>600</v>
      </c>
      <c r="N60" s="4">
        <f t="shared" si="21"/>
        <v>612</v>
      </c>
      <c r="O60" s="45" t="s">
        <v>16</v>
      </c>
      <c r="P60" s="21">
        <f t="shared" si="22"/>
        <v>6.5500000000000003E-2</v>
      </c>
      <c r="Q60" s="21">
        <f t="shared" si="23"/>
        <v>6.7500000000000004E-2</v>
      </c>
      <c r="R60" s="4">
        <f t="shared" si="24"/>
        <v>694.30000000000007</v>
      </c>
      <c r="S60" s="4">
        <f t="shared" si="25"/>
        <v>729.81000000000006</v>
      </c>
      <c r="T60" s="4">
        <f t="shared" si="26"/>
        <v>810.9</v>
      </c>
      <c r="U60" s="4">
        <f t="shared" si="27"/>
        <v>827.11799999999994</v>
      </c>
      <c r="V60" s="3" t="s">
        <v>7</v>
      </c>
      <c r="W60" s="4" t="e">
        <f t="shared" si="28"/>
        <v>#NAME?</v>
      </c>
      <c r="X60" s="19">
        <f t="shared" si="29"/>
        <v>550</v>
      </c>
      <c r="Y60" s="3" t="s">
        <v>9</v>
      </c>
      <c r="Z60" s="19">
        <f t="shared" si="30"/>
        <v>5000</v>
      </c>
      <c r="AA60" s="19">
        <f t="shared" si="31"/>
        <v>5500</v>
      </c>
    </row>
    <row r="61" spans="1:27" x14ac:dyDescent="0.25">
      <c r="A61" s="24">
        <v>3054</v>
      </c>
      <c r="B61" s="20" t="s">
        <v>193</v>
      </c>
      <c r="C61" s="5" t="s">
        <v>194</v>
      </c>
      <c r="D61" s="5" t="s">
        <v>195</v>
      </c>
      <c r="E61" s="32">
        <v>17167</v>
      </c>
      <c r="F61" s="34">
        <v>21916</v>
      </c>
      <c r="G61" s="27">
        <f t="shared" si="32"/>
        <v>72</v>
      </c>
      <c r="H61" s="37">
        <f t="shared" si="17"/>
        <v>60</v>
      </c>
      <c r="I61" s="3">
        <v>40</v>
      </c>
      <c r="J61" s="43">
        <v>100000</v>
      </c>
      <c r="K61" s="4">
        <f t="shared" si="18"/>
        <v>102000</v>
      </c>
      <c r="L61" s="40">
        <f t="shared" si="19"/>
        <v>0.06</v>
      </c>
      <c r="M61" s="42">
        <f t="shared" si="20"/>
        <v>6000</v>
      </c>
      <c r="N61" s="4">
        <f t="shared" si="21"/>
        <v>6120</v>
      </c>
      <c r="O61" s="45" t="s">
        <v>1</v>
      </c>
      <c r="P61" s="21">
        <f t="shared" si="22"/>
        <v>0</v>
      </c>
      <c r="Q61" s="21">
        <f t="shared" si="23"/>
        <v>0</v>
      </c>
      <c r="R61" s="4">
        <f t="shared" si="24"/>
        <v>0</v>
      </c>
      <c r="S61" s="4">
        <f t="shared" si="25"/>
        <v>0</v>
      </c>
      <c r="T61" s="4">
        <f t="shared" si="26"/>
        <v>8109</v>
      </c>
      <c r="U61" s="4">
        <f t="shared" si="27"/>
        <v>8271.18</v>
      </c>
      <c r="V61" s="3" t="s">
        <v>1</v>
      </c>
      <c r="W61" s="4" t="e">
        <f t="shared" si="28"/>
        <v>#NAME?</v>
      </c>
      <c r="X61" s="19">
        <f t="shared" si="29"/>
        <v>0</v>
      </c>
      <c r="Y61" s="3" t="s">
        <v>1</v>
      </c>
      <c r="Z61" s="19">
        <f t="shared" si="30"/>
        <v>0</v>
      </c>
      <c r="AA61" s="19">
        <f t="shared" si="31"/>
        <v>0</v>
      </c>
    </row>
    <row r="62" spans="1:27" x14ac:dyDescent="0.25">
      <c r="A62" s="24">
        <v>2203</v>
      </c>
      <c r="B62" s="20" t="s">
        <v>196</v>
      </c>
      <c r="C62" s="5" t="s">
        <v>197</v>
      </c>
      <c r="D62" s="5" t="s">
        <v>198</v>
      </c>
      <c r="E62" s="32">
        <v>7414</v>
      </c>
      <c r="F62" s="34">
        <v>38469</v>
      </c>
      <c r="G62" s="27">
        <f t="shared" si="32"/>
        <v>99</v>
      </c>
      <c r="H62" s="37">
        <f t="shared" si="17"/>
        <v>14</v>
      </c>
      <c r="I62" s="3">
        <v>40</v>
      </c>
      <c r="J62" s="43">
        <v>75000</v>
      </c>
      <c r="K62" s="4">
        <f t="shared" si="18"/>
        <v>76500</v>
      </c>
      <c r="L62" s="40">
        <f t="shared" si="19"/>
        <v>0.03</v>
      </c>
      <c r="M62" s="42">
        <f t="shared" si="20"/>
        <v>2250</v>
      </c>
      <c r="N62" s="4">
        <f t="shared" si="21"/>
        <v>2295</v>
      </c>
      <c r="O62" s="45" t="s">
        <v>16</v>
      </c>
      <c r="P62" s="21">
        <f t="shared" si="22"/>
        <v>6.5500000000000003E-2</v>
      </c>
      <c r="Q62" s="21">
        <f t="shared" si="23"/>
        <v>6.7500000000000004E-2</v>
      </c>
      <c r="R62" s="4">
        <f t="shared" si="24"/>
        <v>5059.875</v>
      </c>
      <c r="S62" s="4">
        <f t="shared" si="25"/>
        <v>5318.6625000000004</v>
      </c>
      <c r="T62" s="4">
        <f t="shared" si="26"/>
        <v>5909.625</v>
      </c>
      <c r="U62" s="4">
        <f t="shared" si="27"/>
        <v>6027.8175000000001</v>
      </c>
      <c r="V62" s="3" t="s">
        <v>7</v>
      </c>
      <c r="W62" s="4" t="e">
        <f t="shared" si="28"/>
        <v>#NAME?</v>
      </c>
      <c r="X62" s="19">
        <f t="shared" si="29"/>
        <v>550</v>
      </c>
      <c r="Y62" s="3" t="s">
        <v>9</v>
      </c>
      <c r="Z62" s="19">
        <f t="shared" si="30"/>
        <v>5000</v>
      </c>
      <c r="AA62" s="19">
        <f t="shared" si="31"/>
        <v>5500</v>
      </c>
    </row>
    <row r="63" spans="1:27" x14ac:dyDescent="0.25">
      <c r="A63" s="24">
        <v>1903</v>
      </c>
      <c r="B63" s="20" t="s">
        <v>199</v>
      </c>
      <c r="C63" s="5" t="s">
        <v>200</v>
      </c>
      <c r="D63" s="5" t="s">
        <v>201</v>
      </c>
      <c r="E63" s="32">
        <v>14922</v>
      </c>
      <c r="F63" s="34">
        <v>31236</v>
      </c>
      <c r="G63" s="27">
        <f t="shared" si="32"/>
        <v>78</v>
      </c>
      <c r="H63" s="37">
        <f t="shared" si="17"/>
        <v>34</v>
      </c>
      <c r="I63" s="3">
        <v>40</v>
      </c>
      <c r="J63" s="43">
        <v>90000</v>
      </c>
      <c r="K63" s="4">
        <f t="shared" si="18"/>
        <v>91800</v>
      </c>
      <c r="L63" s="40">
        <f t="shared" si="19"/>
        <v>0.06</v>
      </c>
      <c r="M63" s="42">
        <f t="shared" si="20"/>
        <v>5400</v>
      </c>
      <c r="N63" s="4">
        <f t="shared" si="21"/>
        <v>5508</v>
      </c>
      <c r="O63" s="45" t="s">
        <v>17</v>
      </c>
      <c r="P63" s="21">
        <f t="shared" si="22"/>
        <v>0.1072</v>
      </c>
      <c r="Q63" s="21">
        <f t="shared" si="23"/>
        <v>0.1174</v>
      </c>
      <c r="R63" s="4">
        <f t="shared" si="24"/>
        <v>10226.880000000001</v>
      </c>
      <c r="S63" s="4">
        <f t="shared" si="25"/>
        <v>11423.959200000001</v>
      </c>
      <c r="T63" s="4">
        <f t="shared" si="26"/>
        <v>7298.0999999999995</v>
      </c>
      <c r="U63" s="4">
        <f t="shared" si="27"/>
        <v>7444.0619999999999</v>
      </c>
      <c r="V63" s="3" t="s">
        <v>7</v>
      </c>
      <c r="W63" s="4" t="e">
        <f t="shared" si="28"/>
        <v>#NAME?</v>
      </c>
      <c r="X63" s="19">
        <f t="shared" si="29"/>
        <v>550</v>
      </c>
      <c r="Y63" s="3" t="s">
        <v>9</v>
      </c>
      <c r="Z63" s="19">
        <f t="shared" si="30"/>
        <v>5000</v>
      </c>
      <c r="AA63" s="19">
        <f t="shared" si="31"/>
        <v>5500</v>
      </c>
    </row>
    <row r="64" spans="1:27" x14ac:dyDescent="0.25">
      <c r="A64" s="24">
        <v>2977</v>
      </c>
      <c r="B64" s="20" t="s">
        <v>202</v>
      </c>
      <c r="C64" s="5" t="s">
        <v>203</v>
      </c>
      <c r="D64" s="5" t="s">
        <v>94</v>
      </c>
      <c r="E64" s="32">
        <v>18821</v>
      </c>
      <c r="F64" s="34">
        <v>30031</v>
      </c>
      <c r="G64" s="27">
        <f t="shared" si="32"/>
        <v>68</v>
      </c>
      <c r="H64" s="37">
        <f t="shared" si="17"/>
        <v>37</v>
      </c>
      <c r="I64" s="3">
        <v>40</v>
      </c>
      <c r="J64" s="43">
        <v>55000</v>
      </c>
      <c r="K64" s="4">
        <f t="shared" si="18"/>
        <v>56100</v>
      </c>
      <c r="L64" s="40">
        <f t="shared" si="19"/>
        <v>0.06</v>
      </c>
      <c r="M64" s="42">
        <f t="shared" si="20"/>
        <v>3300</v>
      </c>
      <c r="N64" s="4">
        <f t="shared" si="21"/>
        <v>3366</v>
      </c>
      <c r="O64" s="45" t="s">
        <v>17</v>
      </c>
      <c r="P64" s="21">
        <f t="shared" si="22"/>
        <v>0.1072</v>
      </c>
      <c r="Q64" s="21">
        <f t="shared" si="23"/>
        <v>0.1174</v>
      </c>
      <c r="R64" s="4">
        <f t="shared" si="24"/>
        <v>6249.76</v>
      </c>
      <c r="S64" s="4">
        <f t="shared" si="25"/>
        <v>6981.3083999999999</v>
      </c>
      <c r="T64" s="4">
        <f t="shared" si="26"/>
        <v>4459.95</v>
      </c>
      <c r="U64" s="4">
        <f t="shared" si="27"/>
        <v>4549.1490000000003</v>
      </c>
      <c r="V64" s="3" t="s">
        <v>7</v>
      </c>
      <c r="W64" s="4" t="e">
        <f t="shared" si="28"/>
        <v>#NAME?</v>
      </c>
      <c r="X64" s="19">
        <f t="shared" si="29"/>
        <v>550</v>
      </c>
      <c r="Y64" s="3" t="s">
        <v>9</v>
      </c>
      <c r="Z64" s="19">
        <f t="shared" si="30"/>
        <v>5000</v>
      </c>
      <c r="AA64" s="19">
        <f t="shared" si="31"/>
        <v>5500</v>
      </c>
    </row>
    <row r="65" spans="1:27" x14ac:dyDescent="0.25">
      <c r="A65" s="24">
        <v>5223</v>
      </c>
      <c r="B65" s="20" t="s">
        <v>204</v>
      </c>
      <c r="C65" s="5" t="s">
        <v>205</v>
      </c>
      <c r="D65" s="5" t="s">
        <v>206</v>
      </c>
      <c r="E65" s="32">
        <v>28633</v>
      </c>
      <c r="F65" s="34">
        <v>38234</v>
      </c>
      <c r="G65" s="27">
        <f t="shared" si="32"/>
        <v>41</v>
      </c>
      <c r="H65" s="37">
        <f t="shared" si="17"/>
        <v>15</v>
      </c>
      <c r="I65" s="3">
        <v>40</v>
      </c>
      <c r="J65" s="43">
        <v>47000</v>
      </c>
      <c r="K65" s="4">
        <f t="shared" si="18"/>
        <v>47940</v>
      </c>
      <c r="L65" s="40">
        <f t="shared" si="19"/>
        <v>0.04</v>
      </c>
      <c r="M65" s="42">
        <f t="shared" si="20"/>
        <v>1880</v>
      </c>
      <c r="N65" s="4">
        <f t="shared" si="21"/>
        <v>1917.6000000000001</v>
      </c>
      <c r="O65" s="45" t="s">
        <v>16</v>
      </c>
      <c r="P65" s="21">
        <f t="shared" si="22"/>
        <v>6.5500000000000003E-2</v>
      </c>
      <c r="Q65" s="21">
        <f t="shared" si="23"/>
        <v>6.7500000000000004E-2</v>
      </c>
      <c r="R65" s="4">
        <f t="shared" si="24"/>
        <v>3201.6400000000003</v>
      </c>
      <c r="S65" s="4">
        <f t="shared" si="25"/>
        <v>3365.3879999999999</v>
      </c>
      <c r="T65" s="4">
        <f t="shared" si="26"/>
        <v>3739.3199999999997</v>
      </c>
      <c r="U65" s="4">
        <f t="shared" si="27"/>
        <v>3814.1063999999997</v>
      </c>
      <c r="V65" s="3" t="s">
        <v>7</v>
      </c>
      <c r="W65" s="4" t="e">
        <f t="shared" si="28"/>
        <v>#NAME?</v>
      </c>
      <c r="X65" s="19">
        <f t="shared" si="29"/>
        <v>550</v>
      </c>
      <c r="Y65" s="3" t="s">
        <v>9</v>
      </c>
      <c r="Z65" s="19">
        <f t="shared" si="30"/>
        <v>5000</v>
      </c>
      <c r="AA65" s="19">
        <f t="shared" si="31"/>
        <v>5500</v>
      </c>
    </row>
    <row r="66" spans="1:27" x14ac:dyDescent="0.25">
      <c r="A66" s="24">
        <v>4806</v>
      </c>
      <c r="B66" s="20" t="s">
        <v>207</v>
      </c>
      <c r="C66" s="5" t="s">
        <v>208</v>
      </c>
      <c r="D66" s="5" t="s">
        <v>209</v>
      </c>
      <c r="E66" s="32">
        <v>24940</v>
      </c>
      <c r="F66" s="34">
        <v>32298</v>
      </c>
      <c r="G66" s="27">
        <f t="shared" si="32"/>
        <v>51</v>
      </c>
      <c r="H66" s="37">
        <f t="shared" ref="H66:H87" si="33">DATEDIF(F66,"01/01/2020","y")</f>
        <v>31</v>
      </c>
      <c r="I66" s="3">
        <v>40</v>
      </c>
      <c r="J66" s="43">
        <v>45000</v>
      </c>
      <c r="K66" s="4">
        <f t="shared" ref="K66:K87" si="34">J66*1.02</f>
        <v>45900</v>
      </c>
      <c r="L66" s="40">
        <f t="shared" ref="L66:L87" si="35">IF(H66&gt;=23,0.06,IF(H66&gt;=19,0.05,IF(H66&gt;=15,0.04,IF(H66&gt;=11,0.03,IF(H66&gt;=7,0.02,IF(H66&gt;=3,0.01,0))))))</f>
        <v>0.06</v>
      </c>
      <c r="M66" s="42">
        <f t="shared" ref="M66:M87" si="36">J66*L66</f>
        <v>2700</v>
      </c>
      <c r="N66" s="4">
        <f t="shared" ref="N66:N87" si="37">K66*L66</f>
        <v>2754</v>
      </c>
      <c r="O66" s="45" t="s">
        <v>16</v>
      </c>
      <c r="P66" s="21">
        <f t="shared" ref="P66:P87" si="38">VLOOKUP(O66,WRSNINE,2,FALSE)</f>
        <v>6.5500000000000003E-2</v>
      </c>
      <c r="Q66" s="21">
        <f t="shared" ref="Q66:Q87" si="39">VLOOKUP(O66,WRSTWENTY,2,FALSE)</f>
        <v>6.7500000000000004E-2</v>
      </c>
      <c r="R66" s="4">
        <f t="shared" ref="R66:R87" si="40">(J66+M66)*P66</f>
        <v>3124.35</v>
      </c>
      <c r="S66" s="4">
        <f t="shared" ref="S66:S87" si="41">(K66+N66)*Q66</f>
        <v>3284.1450000000004</v>
      </c>
      <c r="T66" s="4">
        <f t="shared" ref="T66:T87" si="42">(J66+M66)*0.0765</f>
        <v>3649.0499999999997</v>
      </c>
      <c r="U66" s="4">
        <f t="shared" ref="U66:U87" si="43">(K66+N66)*0.0765</f>
        <v>3722.0309999999999</v>
      </c>
      <c r="V66" s="3" t="s">
        <v>7</v>
      </c>
      <c r="W66" s="4" t="e">
        <f t="shared" ref="W66:W87" si="44">VLOOKUP(V66,DENTALNINE,2,FALSE)</f>
        <v>#NAME?</v>
      </c>
      <c r="X66" s="19">
        <f t="shared" ref="X66:X87" si="45">VLOOKUP(V66,DENTALTWENTY,2,FALSE)</f>
        <v>550</v>
      </c>
      <c r="Y66" s="3" t="s">
        <v>9</v>
      </c>
      <c r="Z66" s="19">
        <f t="shared" ref="Z66:Z87" si="46">VLOOKUP(Y66,HLTHNINE,2,FALSE)</f>
        <v>5000</v>
      </c>
      <c r="AA66" s="19">
        <f t="shared" ref="AA66:AA87" si="47">VLOOKUP(Y66,HLTHTWENTY,2,FALSE)</f>
        <v>5500</v>
      </c>
    </row>
    <row r="67" spans="1:27" x14ac:dyDescent="0.25">
      <c r="A67" s="24">
        <v>1247</v>
      </c>
      <c r="B67" s="20" t="s">
        <v>210</v>
      </c>
      <c r="C67" s="5" t="s">
        <v>211</v>
      </c>
      <c r="D67" s="5" t="s">
        <v>212</v>
      </c>
      <c r="E67" s="32">
        <v>14729</v>
      </c>
      <c r="F67" s="34">
        <v>41518</v>
      </c>
      <c r="G67" s="27">
        <f t="shared" si="32"/>
        <v>79</v>
      </c>
      <c r="H67" s="37">
        <f t="shared" si="33"/>
        <v>6</v>
      </c>
      <c r="I67" s="3">
        <v>40</v>
      </c>
      <c r="J67" s="43">
        <v>82000</v>
      </c>
      <c r="K67" s="4">
        <f t="shared" si="34"/>
        <v>83640</v>
      </c>
      <c r="L67" s="40">
        <f t="shared" si="35"/>
        <v>0.01</v>
      </c>
      <c r="M67" s="42">
        <f t="shared" si="36"/>
        <v>820</v>
      </c>
      <c r="N67" s="4">
        <f t="shared" si="37"/>
        <v>836.4</v>
      </c>
      <c r="O67" s="45" t="s">
        <v>264</v>
      </c>
      <c r="P67" s="21">
        <f t="shared" si="38"/>
        <v>6.5500000000000003E-2</v>
      </c>
      <c r="Q67" s="21">
        <f t="shared" si="39"/>
        <v>6.7500000000000004E-2</v>
      </c>
      <c r="R67" s="4">
        <f t="shared" si="40"/>
        <v>5424.71</v>
      </c>
      <c r="S67" s="4">
        <f t="shared" si="41"/>
        <v>5702.1570000000002</v>
      </c>
      <c r="T67" s="4">
        <f t="shared" si="42"/>
        <v>6335.73</v>
      </c>
      <c r="U67" s="4">
        <f t="shared" si="43"/>
        <v>6462.4445999999998</v>
      </c>
      <c r="V67" s="3" t="s">
        <v>7</v>
      </c>
      <c r="W67" s="4" t="e">
        <f t="shared" si="44"/>
        <v>#NAME?</v>
      </c>
      <c r="X67" s="19">
        <f t="shared" si="45"/>
        <v>550</v>
      </c>
      <c r="Y67" s="3" t="s">
        <v>9</v>
      </c>
      <c r="Z67" s="19">
        <f t="shared" si="46"/>
        <v>5000</v>
      </c>
      <c r="AA67" s="19">
        <f t="shared" si="47"/>
        <v>5500</v>
      </c>
    </row>
    <row r="68" spans="1:27" x14ac:dyDescent="0.25">
      <c r="A68" s="24">
        <v>5436</v>
      </c>
      <c r="B68" s="20" t="s">
        <v>213</v>
      </c>
      <c r="C68" s="5" t="s">
        <v>214</v>
      </c>
      <c r="D68" s="5" t="s">
        <v>47</v>
      </c>
      <c r="E68" s="32">
        <v>29539</v>
      </c>
      <c r="F68" s="35">
        <v>39661</v>
      </c>
      <c r="G68" s="27">
        <f t="shared" si="32"/>
        <v>38</v>
      </c>
      <c r="H68" s="37">
        <f t="shared" si="33"/>
        <v>11</v>
      </c>
      <c r="I68" s="3">
        <v>40</v>
      </c>
      <c r="J68" s="41">
        <v>25423</v>
      </c>
      <c r="K68" s="4">
        <f t="shared" si="34"/>
        <v>25931.46</v>
      </c>
      <c r="L68" s="40">
        <f t="shared" si="35"/>
        <v>0.03</v>
      </c>
      <c r="M68" s="42">
        <f t="shared" si="36"/>
        <v>762.68999999999994</v>
      </c>
      <c r="N68" s="4">
        <f t="shared" si="37"/>
        <v>777.9437999999999</v>
      </c>
      <c r="O68" s="5" t="s">
        <v>1</v>
      </c>
      <c r="P68" s="21">
        <f t="shared" si="38"/>
        <v>0</v>
      </c>
      <c r="Q68" s="21">
        <f t="shared" si="39"/>
        <v>0</v>
      </c>
      <c r="R68" s="4">
        <f t="shared" si="40"/>
        <v>0</v>
      </c>
      <c r="S68" s="4">
        <f t="shared" si="41"/>
        <v>0</v>
      </c>
      <c r="T68" s="4">
        <f t="shared" si="42"/>
        <v>2003.2052849999998</v>
      </c>
      <c r="U68" s="4">
        <f t="shared" si="43"/>
        <v>2043.2693907</v>
      </c>
      <c r="V68" s="3" t="s">
        <v>1</v>
      </c>
      <c r="W68" s="4" t="e">
        <f t="shared" si="44"/>
        <v>#NAME?</v>
      </c>
      <c r="X68" s="19">
        <f t="shared" si="45"/>
        <v>0</v>
      </c>
      <c r="Y68" s="3" t="s">
        <v>1</v>
      </c>
      <c r="Z68" s="19">
        <f t="shared" si="46"/>
        <v>0</v>
      </c>
      <c r="AA68" s="19">
        <f t="shared" si="47"/>
        <v>0</v>
      </c>
    </row>
    <row r="69" spans="1:27" x14ac:dyDescent="0.25">
      <c r="A69" s="24">
        <v>2847</v>
      </c>
      <c r="B69" s="20" t="s">
        <v>215</v>
      </c>
      <c r="C69" s="5" t="s">
        <v>216</v>
      </c>
      <c r="D69" s="5" t="s">
        <v>212</v>
      </c>
      <c r="E69" s="32">
        <v>16811</v>
      </c>
      <c r="F69" s="34">
        <v>24351</v>
      </c>
      <c r="G69" s="27">
        <f t="shared" ref="G69:G87" si="48">DATEDIF(E69,"9/12/2019","y")</f>
        <v>73</v>
      </c>
      <c r="H69" s="37">
        <f t="shared" si="33"/>
        <v>53</v>
      </c>
      <c r="I69" s="3">
        <v>40</v>
      </c>
      <c r="J69" s="43">
        <v>90000</v>
      </c>
      <c r="K69" s="4">
        <f t="shared" si="34"/>
        <v>91800</v>
      </c>
      <c r="L69" s="40">
        <f t="shared" si="35"/>
        <v>0.06</v>
      </c>
      <c r="M69" s="42">
        <f t="shared" si="36"/>
        <v>5400</v>
      </c>
      <c r="N69" s="4">
        <f t="shared" si="37"/>
        <v>5508</v>
      </c>
      <c r="O69" s="45" t="s">
        <v>264</v>
      </c>
      <c r="P69" s="21">
        <f t="shared" si="38"/>
        <v>6.5500000000000003E-2</v>
      </c>
      <c r="Q69" s="21">
        <f t="shared" si="39"/>
        <v>6.7500000000000004E-2</v>
      </c>
      <c r="R69" s="4">
        <f t="shared" si="40"/>
        <v>6248.7</v>
      </c>
      <c r="S69" s="4">
        <f t="shared" si="41"/>
        <v>6568.2900000000009</v>
      </c>
      <c r="T69" s="4">
        <f t="shared" si="42"/>
        <v>7298.0999999999995</v>
      </c>
      <c r="U69" s="4">
        <f t="shared" si="43"/>
        <v>7444.0619999999999</v>
      </c>
      <c r="V69" s="3" t="s">
        <v>7</v>
      </c>
      <c r="W69" s="4" t="e">
        <f t="shared" si="44"/>
        <v>#NAME?</v>
      </c>
      <c r="X69" s="19">
        <f t="shared" si="45"/>
        <v>550</v>
      </c>
      <c r="Y69" s="3" t="s">
        <v>9</v>
      </c>
      <c r="Z69" s="19">
        <f t="shared" si="46"/>
        <v>5000</v>
      </c>
      <c r="AA69" s="19">
        <f t="shared" si="47"/>
        <v>5500</v>
      </c>
    </row>
    <row r="70" spans="1:27" x14ac:dyDescent="0.25">
      <c r="A70" s="24">
        <v>1620</v>
      </c>
      <c r="B70" s="20" t="s">
        <v>217</v>
      </c>
      <c r="C70" s="5" t="s">
        <v>218</v>
      </c>
      <c r="D70" s="5" t="s">
        <v>75</v>
      </c>
      <c r="E70" s="32">
        <v>28570</v>
      </c>
      <c r="F70" s="34">
        <v>39692</v>
      </c>
      <c r="G70" s="27">
        <f t="shared" si="48"/>
        <v>41</v>
      </c>
      <c r="H70" s="37">
        <f t="shared" si="33"/>
        <v>11</v>
      </c>
      <c r="I70" s="3">
        <v>40</v>
      </c>
      <c r="J70" s="43">
        <v>25000</v>
      </c>
      <c r="K70" s="4">
        <f t="shared" si="34"/>
        <v>25500</v>
      </c>
      <c r="L70" s="40">
        <f t="shared" si="35"/>
        <v>0.03</v>
      </c>
      <c r="M70" s="42">
        <f t="shared" si="36"/>
        <v>750</v>
      </c>
      <c r="N70" s="4">
        <f t="shared" si="37"/>
        <v>765</v>
      </c>
      <c r="O70" s="45" t="s">
        <v>1</v>
      </c>
      <c r="P70" s="21">
        <f t="shared" si="38"/>
        <v>0</v>
      </c>
      <c r="Q70" s="21">
        <f t="shared" si="39"/>
        <v>0</v>
      </c>
      <c r="R70" s="4">
        <f t="shared" si="40"/>
        <v>0</v>
      </c>
      <c r="S70" s="4">
        <f t="shared" si="41"/>
        <v>0</v>
      </c>
      <c r="T70" s="4">
        <f t="shared" si="42"/>
        <v>1969.875</v>
      </c>
      <c r="U70" s="4">
        <f t="shared" si="43"/>
        <v>2009.2725</v>
      </c>
      <c r="V70" s="3" t="s">
        <v>1</v>
      </c>
      <c r="W70" s="4" t="e">
        <f t="shared" si="44"/>
        <v>#NAME?</v>
      </c>
      <c r="X70" s="19">
        <f t="shared" si="45"/>
        <v>0</v>
      </c>
      <c r="Y70" s="3" t="s">
        <v>1</v>
      </c>
      <c r="Z70" s="19">
        <f t="shared" si="46"/>
        <v>0</v>
      </c>
      <c r="AA70" s="19">
        <f t="shared" si="47"/>
        <v>0</v>
      </c>
    </row>
    <row r="71" spans="1:27" x14ac:dyDescent="0.25">
      <c r="A71" s="24">
        <v>2189</v>
      </c>
      <c r="B71" s="20" t="s">
        <v>219</v>
      </c>
      <c r="C71" s="5" t="s">
        <v>220</v>
      </c>
      <c r="D71" s="5" t="s">
        <v>221</v>
      </c>
      <c r="E71" s="32">
        <v>15476</v>
      </c>
      <c r="F71" s="34">
        <v>26543</v>
      </c>
      <c r="G71" s="27">
        <f t="shared" si="48"/>
        <v>77</v>
      </c>
      <c r="H71" s="37">
        <f t="shared" si="33"/>
        <v>47</v>
      </c>
      <c r="I71" s="3">
        <v>40</v>
      </c>
      <c r="J71" s="43">
        <v>72000</v>
      </c>
      <c r="K71" s="4">
        <f t="shared" si="34"/>
        <v>73440</v>
      </c>
      <c r="L71" s="40">
        <f t="shared" si="35"/>
        <v>0.06</v>
      </c>
      <c r="M71" s="42">
        <f t="shared" si="36"/>
        <v>4320</v>
      </c>
      <c r="N71" s="4">
        <f t="shared" si="37"/>
        <v>4406.3999999999996</v>
      </c>
      <c r="O71" s="45" t="s">
        <v>264</v>
      </c>
      <c r="P71" s="21">
        <f t="shared" si="38"/>
        <v>6.5500000000000003E-2</v>
      </c>
      <c r="Q71" s="21">
        <f t="shared" si="39"/>
        <v>6.7500000000000004E-2</v>
      </c>
      <c r="R71" s="4">
        <f t="shared" si="40"/>
        <v>4998.96</v>
      </c>
      <c r="S71" s="4">
        <f t="shared" si="41"/>
        <v>5254.6319999999996</v>
      </c>
      <c r="T71" s="4">
        <f t="shared" si="42"/>
        <v>5838.48</v>
      </c>
      <c r="U71" s="4">
        <f t="shared" si="43"/>
        <v>5955.2495999999992</v>
      </c>
      <c r="V71" s="3" t="s">
        <v>7</v>
      </c>
      <c r="W71" s="4" t="e">
        <f t="shared" si="44"/>
        <v>#NAME?</v>
      </c>
      <c r="X71" s="19">
        <f t="shared" si="45"/>
        <v>550</v>
      </c>
      <c r="Y71" s="3" t="s">
        <v>9</v>
      </c>
      <c r="Z71" s="19">
        <f t="shared" si="46"/>
        <v>5000</v>
      </c>
      <c r="AA71" s="19">
        <f t="shared" si="47"/>
        <v>5500</v>
      </c>
    </row>
    <row r="72" spans="1:27" x14ac:dyDescent="0.25">
      <c r="A72" s="24">
        <v>4777</v>
      </c>
      <c r="B72" s="20" t="s">
        <v>222</v>
      </c>
      <c r="C72" s="5" t="s">
        <v>223</v>
      </c>
      <c r="D72" s="5" t="s">
        <v>47</v>
      </c>
      <c r="E72" s="32">
        <v>29684</v>
      </c>
      <c r="F72" s="35">
        <v>39661</v>
      </c>
      <c r="G72" s="27">
        <f t="shared" si="48"/>
        <v>38</v>
      </c>
      <c r="H72" s="37">
        <f t="shared" si="33"/>
        <v>11</v>
      </c>
      <c r="I72" s="3">
        <v>40</v>
      </c>
      <c r="J72" s="41">
        <v>25423</v>
      </c>
      <c r="K72" s="4">
        <f t="shared" si="34"/>
        <v>25931.46</v>
      </c>
      <c r="L72" s="40">
        <f t="shared" si="35"/>
        <v>0.03</v>
      </c>
      <c r="M72" s="42">
        <f t="shared" si="36"/>
        <v>762.68999999999994</v>
      </c>
      <c r="N72" s="4">
        <f t="shared" si="37"/>
        <v>777.9437999999999</v>
      </c>
      <c r="O72" s="5" t="s">
        <v>1</v>
      </c>
      <c r="P72" s="21">
        <f t="shared" si="38"/>
        <v>0</v>
      </c>
      <c r="Q72" s="21">
        <f t="shared" si="39"/>
        <v>0</v>
      </c>
      <c r="R72" s="4">
        <f t="shared" si="40"/>
        <v>0</v>
      </c>
      <c r="S72" s="4">
        <f t="shared" si="41"/>
        <v>0</v>
      </c>
      <c r="T72" s="4">
        <f t="shared" si="42"/>
        <v>2003.2052849999998</v>
      </c>
      <c r="U72" s="4">
        <f t="shared" si="43"/>
        <v>2043.2693907</v>
      </c>
      <c r="V72" s="3" t="s">
        <v>1</v>
      </c>
      <c r="W72" s="4" t="e">
        <f t="shared" si="44"/>
        <v>#NAME?</v>
      </c>
      <c r="X72" s="19">
        <f t="shared" si="45"/>
        <v>0</v>
      </c>
      <c r="Y72" s="3" t="s">
        <v>1</v>
      </c>
      <c r="Z72" s="19">
        <f t="shared" si="46"/>
        <v>0</v>
      </c>
      <c r="AA72" s="19">
        <f t="shared" si="47"/>
        <v>0</v>
      </c>
    </row>
    <row r="73" spans="1:27" x14ac:dyDescent="0.25">
      <c r="A73" s="24">
        <v>1182</v>
      </c>
      <c r="B73" s="20" t="s">
        <v>225</v>
      </c>
      <c r="C73" s="5" t="s">
        <v>224</v>
      </c>
      <c r="D73" s="5" t="s">
        <v>94</v>
      </c>
      <c r="E73" s="32">
        <v>28612</v>
      </c>
      <c r="F73" s="34">
        <v>36893</v>
      </c>
      <c r="G73" s="27">
        <f t="shared" si="48"/>
        <v>41</v>
      </c>
      <c r="H73" s="37">
        <f t="shared" si="33"/>
        <v>18</v>
      </c>
      <c r="I73" s="3">
        <v>40</v>
      </c>
      <c r="J73" s="43">
        <v>55000</v>
      </c>
      <c r="K73" s="4">
        <f t="shared" si="34"/>
        <v>56100</v>
      </c>
      <c r="L73" s="40">
        <f t="shared" si="35"/>
        <v>0.04</v>
      </c>
      <c r="M73" s="42">
        <f t="shared" si="36"/>
        <v>2200</v>
      </c>
      <c r="N73" s="4">
        <f t="shared" si="37"/>
        <v>2244</v>
      </c>
      <c r="O73" s="45" t="s">
        <v>17</v>
      </c>
      <c r="P73" s="21">
        <f t="shared" si="38"/>
        <v>0.1072</v>
      </c>
      <c r="Q73" s="21">
        <f t="shared" si="39"/>
        <v>0.1174</v>
      </c>
      <c r="R73" s="4">
        <f t="shared" si="40"/>
        <v>6131.84</v>
      </c>
      <c r="S73" s="4">
        <f t="shared" si="41"/>
        <v>6849.5856000000003</v>
      </c>
      <c r="T73" s="4">
        <f t="shared" si="42"/>
        <v>4375.8</v>
      </c>
      <c r="U73" s="4">
        <f t="shared" si="43"/>
        <v>4463.3159999999998</v>
      </c>
      <c r="V73" s="3" t="s">
        <v>271</v>
      </c>
      <c r="W73" s="4" t="e">
        <f t="shared" si="44"/>
        <v>#NAME?</v>
      </c>
      <c r="X73" s="19">
        <f t="shared" si="45"/>
        <v>0</v>
      </c>
      <c r="Y73" s="3" t="s">
        <v>271</v>
      </c>
      <c r="Z73" s="19">
        <f t="shared" si="46"/>
        <v>0</v>
      </c>
      <c r="AA73" s="19">
        <f t="shared" si="47"/>
        <v>0</v>
      </c>
    </row>
    <row r="74" spans="1:27" x14ac:dyDescent="0.25">
      <c r="A74" s="24">
        <v>1940</v>
      </c>
      <c r="B74" s="20" t="s">
        <v>226</v>
      </c>
      <c r="C74" s="5" t="s">
        <v>227</v>
      </c>
      <c r="D74" s="5" t="s">
        <v>228</v>
      </c>
      <c r="E74" s="32">
        <v>19062</v>
      </c>
      <c r="F74" s="34">
        <v>25812</v>
      </c>
      <c r="G74" s="27">
        <f t="shared" si="48"/>
        <v>67</v>
      </c>
      <c r="H74" s="37">
        <f t="shared" si="33"/>
        <v>49</v>
      </c>
      <c r="I74" s="3">
        <v>40</v>
      </c>
      <c r="J74" s="43">
        <v>78000</v>
      </c>
      <c r="K74" s="4">
        <f t="shared" si="34"/>
        <v>79560</v>
      </c>
      <c r="L74" s="40">
        <f t="shared" si="35"/>
        <v>0.06</v>
      </c>
      <c r="M74" s="42">
        <f t="shared" si="36"/>
        <v>4680</v>
      </c>
      <c r="N74" s="4">
        <f t="shared" si="37"/>
        <v>4773.5999999999995</v>
      </c>
      <c r="O74" s="45" t="s">
        <v>264</v>
      </c>
      <c r="P74" s="21">
        <f t="shared" si="38"/>
        <v>6.5500000000000003E-2</v>
      </c>
      <c r="Q74" s="21">
        <f t="shared" si="39"/>
        <v>6.7500000000000004E-2</v>
      </c>
      <c r="R74" s="4">
        <f t="shared" si="40"/>
        <v>5415.54</v>
      </c>
      <c r="S74" s="4">
        <f t="shared" si="41"/>
        <v>5692.5180000000009</v>
      </c>
      <c r="T74" s="4">
        <f t="shared" si="42"/>
        <v>6325.0199999999995</v>
      </c>
      <c r="U74" s="4">
        <f t="shared" si="43"/>
        <v>6451.5204000000003</v>
      </c>
      <c r="V74" s="3" t="s">
        <v>7</v>
      </c>
      <c r="W74" s="4" t="e">
        <f t="shared" si="44"/>
        <v>#NAME?</v>
      </c>
      <c r="X74" s="19">
        <f t="shared" si="45"/>
        <v>550</v>
      </c>
      <c r="Y74" s="3" t="s">
        <v>9</v>
      </c>
      <c r="Z74" s="19">
        <f t="shared" si="46"/>
        <v>5000</v>
      </c>
      <c r="AA74" s="19">
        <f t="shared" si="47"/>
        <v>5500</v>
      </c>
    </row>
    <row r="75" spans="1:27" x14ac:dyDescent="0.25">
      <c r="A75" s="24">
        <v>3965</v>
      </c>
      <c r="B75" s="20" t="s">
        <v>229</v>
      </c>
      <c r="C75" s="5" t="s">
        <v>230</v>
      </c>
      <c r="D75" s="5" t="s">
        <v>231</v>
      </c>
      <c r="E75" s="32">
        <v>20327</v>
      </c>
      <c r="F75" s="34">
        <v>31294</v>
      </c>
      <c r="G75" s="27">
        <f t="shared" si="48"/>
        <v>64</v>
      </c>
      <c r="H75" s="37">
        <f t="shared" si="33"/>
        <v>34</v>
      </c>
      <c r="I75" s="3">
        <v>40</v>
      </c>
      <c r="J75" s="43">
        <v>95000</v>
      </c>
      <c r="K75" s="4">
        <f t="shared" si="34"/>
        <v>96900</v>
      </c>
      <c r="L75" s="40">
        <f t="shared" si="35"/>
        <v>0.06</v>
      </c>
      <c r="M75" s="42">
        <f t="shared" si="36"/>
        <v>5700</v>
      </c>
      <c r="N75" s="4">
        <f t="shared" si="37"/>
        <v>5814</v>
      </c>
      <c r="O75" s="45" t="s">
        <v>16</v>
      </c>
      <c r="P75" s="21">
        <f t="shared" si="38"/>
        <v>6.5500000000000003E-2</v>
      </c>
      <c r="Q75" s="21">
        <f t="shared" si="39"/>
        <v>6.7500000000000004E-2</v>
      </c>
      <c r="R75" s="4">
        <f t="shared" si="40"/>
        <v>6595.85</v>
      </c>
      <c r="S75" s="4">
        <f t="shared" si="41"/>
        <v>6933.1950000000006</v>
      </c>
      <c r="T75" s="4">
        <f t="shared" si="42"/>
        <v>7703.55</v>
      </c>
      <c r="U75" s="4">
        <f t="shared" si="43"/>
        <v>7857.6210000000001</v>
      </c>
      <c r="V75" s="3" t="s">
        <v>7</v>
      </c>
      <c r="W75" s="4" t="e">
        <f t="shared" si="44"/>
        <v>#NAME?</v>
      </c>
      <c r="X75" s="19">
        <f t="shared" si="45"/>
        <v>550</v>
      </c>
      <c r="Y75" s="3" t="s">
        <v>9</v>
      </c>
      <c r="Z75" s="19">
        <f t="shared" si="46"/>
        <v>5000</v>
      </c>
      <c r="AA75" s="19">
        <f t="shared" si="47"/>
        <v>5500</v>
      </c>
    </row>
    <row r="76" spans="1:27" x14ac:dyDescent="0.25">
      <c r="A76" s="24">
        <v>4763</v>
      </c>
      <c r="B76" s="20" t="s">
        <v>232</v>
      </c>
      <c r="C76" s="5" t="s">
        <v>233</v>
      </c>
      <c r="D76" s="5" t="s">
        <v>234</v>
      </c>
      <c r="E76" s="32">
        <v>14912</v>
      </c>
      <c r="F76" s="34">
        <v>22129</v>
      </c>
      <c r="G76" s="27">
        <f t="shared" si="48"/>
        <v>78</v>
      </c>
      <c r="H76" s="37">
        <f t="shared" si="33"/>
        <v>59</v>
      </c>
      <c r="I76" s="3">
        <v>40</v>
      </c>
      <c r="J76" s="43">
        <v>83000</v>
      </c>
      <c r="K76" s="4">
        <f t="shared" si="34"/>
        <v>84660</v>
      </c>
      <c r="L76" s="40">
        <f t="shared" si="35"/>
        <v>0.06</v>
      </c>
      <c r="M76" s="42">
        <f t="shared" si="36"/>
        <v>4980</v>
      </c>
      <c r="N76" s="4">
        <f t="shared" si="37"/>
        <v>5079.5999999999995</v>
      </c>
      <c r="O76" s="45" t="s">
        <v>264</v>
      </c>
      <c r="P76" s="21">
        <f t="shared" si="38"/>
        <v>6.5500000000000003E-2</v>
      </c>
      <c r="Q76" s="21">
        <f t="shared" si="39"/>
        <v>6.7500000000000004E-2</v>
      </c>
      <c r="R76" s="4">
        <f t="shared" si="40"/>
        <v>5762.6900000000005</v>
      </c>
      <c r="S76" s="4">
        <f t="shared" si="41"/>
        <v>6057.4230000000007</v>
      </c>
      <c r="T76" s="4">
        <f t="shared" si="42"/>
        <v>6730.47</v>
      </c>
      <c r="U76" s="4">
        <f t="shared" si="43"/>
        <v>6865.0794000000005</v>
      </c>
      <c r="V76" s="3" t="s">
        <v>6</v>
      </c>
      <c r="W76" s="4" t="e">
        <f t="shared" si="44"/>
        <v>#NAME?</v>
      </c>
      <c r="X76" s="19">
        <f t="shared" si="45"/>
        <v>1200</v>
      </c>
      <c r="Y76" s="3" t="s">
        <v>8</v>
      </c>
      <c r="Z76" s="19">
        <f t="shared" si="46"/>
        <v>10000</v>
      </c>
      <c r="AA76" s="19">
        <f t="shared" si="47"/>
        <v>11000</v>
      </c>
    </row>
    <row r="77" spans="1:27" x14ac:dyDescent="0.25">
      <c r="A77" s="24">
        <v>4837</v>
      </c>
      <c r="B77" s="20" t="s">
        <v>238</v>
      </c>
      <c r="C77" s="5" t="s">
        <v>236</v>
      </c>
      <c r="D77" s="5" t="s">
        <v>239</v>
      </c>
      <c r="E77" s="32">
        <v>25901</v>
      </c>
      <c r="F77" s="34">
        <v>38354</v>
      </c>
      <c r="G77" s="27">
        <f t="shared" si="48"/>
        <v>48</v>
      </c>
      <c r="H77" s="37">
        <f t="shared" si="33"/>
        <v>14</v>
      </c>
      <c r="I77" s="3">
        <v>40</v>
      </c>
      <c r="J77" s="43">
        <v>75000</v>
      </c>
      <c r="K77" s="4">
        <f t="shared" si="34"/>
        <v>76500</v>
      </c>
      <c r="L77" s="40">
        <f t="shared" si="35"/>
        <v>0.03</v>
      </c>
      <c r="M77" s="42">
        <f t="shared" si="36"/>
        <v>2250</v>
      </c>
      <c r="N77" s="4">
        <f t="shared" si="37"/>
        <v>2295</v>
      </c>
      <c r="O77" s="45" t="s">
        <v>16</v>
      </c>
      <c r="P77" s="21">
        <f t="shared" si="38"/>
        <v>6.5500000000000003E-2</v>
      </c>
      <c r="Q77" s="21">
        <f t="shared" si="39"/>
        <v>6.7500000000000004E-2</v>
      </c>
      <c r="R77" s="4">
        <f t="shared" si="40"/>
        <v>5059.875</v>
      </c>
      <c r="S77" s="4">
        <f t="shared" si="41"/>
        <v>5318.6625000000004</v>
      </c>
      <c r="T77" s="4">
        <f t="shared" si="42"/>
        <v>5909.625</v>
      </c>
      <c r="U77" s="4">
        <f t="shared" si="43"/>
        <v>6027.8175000000001</v>
      </c>
      <c r="V77" s="3" t="s">
        <v>267</v>
      </c>
      <c r="W77" s="4" t="e">
        <f t="shared" si="44"/>
        <v>#NAME?</v>
      </c>
      <c r="X77" s="19">
        <f t="shared" si="45"/>
        <v>600</v>
      </c>
      <c r="Y77" s="3" t="s">
        <v>9</v>
      </c>
      <c r="Z77" s="19">
        <f t="shared" si="46"/>
        <v>5000</v>
      </c>
      <c r="AA77" s="19">
        <f t="shared" si="47"/>
        <v>5500</v>
      </c>
    </row>
    <row r="78" spans="1:27" x14ac:dyDescent="0.25">
      <c r="A78" s="24">
        <v>3516</v>
      </c>
      <c r="B78" s="20" t="s">
        <v>242</v>
      </c>
      <c r="C78" s="5" t="s">
        <v>236</v>
      </c>
      <c r="D78" s="5" t="s">
        <v>243</v>
      </c>
      <c r="E78" s="32">
        <v>28581</v>
      </c>
      <c r="F78" s="34">
        <v>40725</v>
      </c>
      <c r="G78" s="27">
        <f t="shared" si="48"/>
        <v>41</v>
      </c>
      <c r="H78" s="37">
        <f t="shared" si="33"/>
        <v>8</v>
      </c>
      <c r="I78" s="3">
        <v>40</v>
      </c>
      <c r="J78" s="43">
        <v>80000</v>
      </c>
      <c r="K78" s="4">
        <f t="shared" si="34"/>
        <v>81600</v>
      </c>
      <c r="L78" s="40">
        <f t="shared" si="35"/>
        <v>0.02</v>
      </c>
      <c r="M78" s="42">
        <f t="shared" si="36"/>
        <v>1600</v>
      </c>
      <c r="N78" s="4">
        <f t="shared" si="37"/>
        <v>1632</v>
      </c>
      <c r="O78" s="45" t="s">
        <v>16</v>
      </c>
      <c r="P78" s="21">
        <f t="shared" si="38"/>
        <v>6.5500000000000003E-2</v>
      </c>
      <c r="Q78" s="21">
        <f t="shared" si="39"/>
        <v>6.7500000000000004E-2</v>
      </c>
      <c r="R78" s="4">
        <f t="shared" si="40"/>
        <v>5344.8</v>
      </c>
      <c r="S78" s="4">
        <f t="shared" si="41"/>
        <v>5618.1600000000008</v>
      </c>
      <c r="T78" s="4">
        <f t="shared" si="42"/>
        <v>6242.4</v>
      </c>
      <c r="U78" s="4">
        <f t="shared" si="43"/>
        <v>6367.2479999999996</v>
      </c>
      <c r="V78" s="3" t="s">
        <v>7</v>
      </c>
      <c r="W78" s="4" t="e">
        <f t="shared" si="44"/>
        <v>#NAME?</v>
      </c>
      <c r="X78" s="19">
        <f t="shared" si="45"/>
        <v>550</v>
      </c>
      <c r="Y78" s="3" t="s">
        <v>9</v>
      </c>
      <c r="Z78" s="19">
        <f t="shared" si="46"/>
        <v>5000</v>
      </c>
      <c r="AA78" s="19">
        <f t="shared" si="47"/>
        <v>5500</v>
      </c>
    </row>
    <row r="79" spans="1:27" x14ac:dyDescent="0.25">
      <c r="A79" s="24">
        <v>3455</v>
      </c>
      <c r="B79" s="20" t="s">
        <v>244</v>
      </c>
      <c r="C79" s="5" t="s">
        <v>236</v>
      </c>
      <c r="D79" s="5" t="s">
        <v>243</v>
      </c>
      <c r="E79" s="32">
        <v>28581</v>
      </c>
      <c r="F79" s="34">
        <v>40725</v>
      </c>
      <c r="G79" s="27">
        <f t="shared" si="48"/>
        <v>41</v>
      </c>
      <c r="H79" s="37">
        <f t="shared" si="33"/>
        <v>8</v>
      </c>
      <c r="I79" s="3">
        <v>40</v>
      </c>
      <c r="J79" s="43">
        <v>80000</v>
      </c>
      <c r="K79" s="4">
        <f t="shared" si="34"/>
        <v>81600</v>
      </c>
      <c r="L79" s="40">
        <f t="shared" si="35"/>
        <v>0.02</v>
      </c>
      <c r="M79" s="42">
        <f t="shared" si="36"/>
        <v>1600</v>
      </c>
      <c r="N79" s="4">
        <f t="shared" si="37"/>
        <v>1632</v>
      </c>
      <c r="O79" s="45" t="s">
        <v>16</v>
      </c>
      <c r="P79" s="21">
        <f t="shared" si="38"/>
        <v>6.5500000000000003E-2</v>
      </c>
      <c r="Q79" s="21">
        <f t="shared" si="39"/>
        <v>6.7500000000000004E-2</v>
      </c>
      <c r="R79" s="4">
        <f t="shared" si="40"/>
        <v>5344.8</v>
      </c>
      <c r="S79" s="4">
        <f t="shared" si="41"/>
        <v>5618.1600000000008</v>
      </c>
      <c r="T79" s="4">
        <f t="shared" si="42"/>
        <v>6242.4</v>
      </c>
      <c r="U79" s="4">
        <f t="shared" si="43"/>
        <v>6367.2479999999996</v>
      </c>
      <c r="V79" s="3" t="s">
        <v>7</v>
      </c>
      <c r="W79" s="4" t="e">
        <f t="shared" si="44"/>
        <v>#NAME?</v>
      </c>
      <c r="X79" s="19">
        <f t="shared" si="45"/>
        <v>550</v>
      </c>
      <c r="Y79" s="3" t="s">
        <v>9</v>
      </c>
      <c r="Z79" s="19">
        <f t="shared" si="46"/>
        <v>5000</v>
      </c>
      <c r="AA79" s="19">
        <f t="shared" si="47"/>
        <v>5500</v>
      </c>
    </row>
    <row r="80" spans="1:27" x14ac:dyDescent="0.25">
      <c r="A80" s="24">
        <v>4999</v>
      </c>
      <c r="B80" s="20" t="s">
        <v>240</v>
      </c>
      <c r="C80" s="5" t="s">
        <v>236</v>
      </c>
      <c r="D80" s="5" t="s">
        <v>241</v>
      </c>
      <c r="E80" s="32">
        <v>26645</v>
      </c>
      <c r="F80" s="34">
        <v>42620</v>
      </c>
      <c r="G80" s="27">
        <f t="shared" si="48"/>
        <v>46</v>
      </c>
      <c r="H80" s="37">
        <f t="shared" si="33"/>
        <v>3</v>
      </c>
      <c r="I80" s="3">
        <v>40</v>
      </c>
      <c r="J80" s="43">
        <v>90000</v>
      </c>
      <c r="K80" s="4">
        <f t="shared" si="34"/>
        <v>91800</v>
      </c>
      <c r="L80" s="40">
        <f t="shared" si="35"/>
        <v>0.01</v>
      </c>
      <c r="M80" s="42">
        <f t="shared" si="36"/>
        <v>900</v>
      </c>
      <c r="N80" s="4">
        <f t="shared" si="37"/>
        <v>918</v>
      </c>
      <c r="O80" s="45" t="s">
        <v>16</v>
      </c>
      <c r="P80" s="21">
        <f t="shared" si="38"/>
        <v>6.5500000000000003E-2</v>
      </c>
      <c r="Q80" s="21">
        <f t="shared" si="39"/>
        <v>6.7500000000000004E-2</v>
      </c>
      <c r="R80" s="4">
        <f t="shared" si="40"/>
        <v>5953.95</v>
      </c>
      <c r="S80" s="4">
        <f t="shared" si="41"/>
        <v>6258.4650000000001</v>
      </c>
      <c r="T80" s="4">
        <f t="shared" si="42"/>
        <v>6953.8499999999995</v>
      </c>
      <c r="U80" s="4">
        <f t="shared" si="43"/>
        <v>7092.9269999999997</v>
      </c>
      <c r="V80" s="3" t="s">
        <v>7</v>
      </c>
      <c r="W80" s="4" t="e">
        <f t="shared" si="44"/>
        <v>#NAME?</v>
      </c>
      <c r="X80" s="19">
        <f t="shared" si="45"/>
        <v>550</v>
      </c>
      <c r="Y80" s="3" t="s">
        <v>9</v>
      </c>
      <c r="Z80" s="19">
        <f t="shared" si="46"/>
        <v>5000</v>
      </c>
      <c r="AA80" s="19">
        <f t="shared" si="47"/>
        <v>5500</v>
      </c>
    </row>
    <row r="81" spans="1:27" x14ac:dyDescent="0.25">
      <c r="A81" s="24">
        <v>1014</v>
      </c>
      <c r="B81" s="20" t="s">
        <v>235</v>
      </c>
      <c r="C81" s="5" t="s">
        <v>236</v>
      </c>
      <c r="D81" s="5" t="s">
        <v>237</v>
      </c>
      <c r="E81" s="32">
        <v>24874</v>
      </c>
      <c r="F81" s="34">
        <v>39697</v>
      </c>
      <c r="G81" s="27">
        <f t="shared" si="48"/>
        <v>51</v>
      </c>
      <c r="H81" s="37">
        <f t="shared" si="33"/>
        <v>11</v>
      </c>
      <c r="I81" s="3">
        <v>40</v>
      </c>
      <c r="J81" s="43">
        <v>85000</v>
      </c>
      <c r="K81" s="4">
        <f t="shared" si="34"/>
        <v>86700</v>
      </c>
      <c r="L81" s="40">
        <f t="shared" si="35"/>
        <v>0.03</v>
      </c>
      <c r="M81" s="42">
        <f t="shared" si="36"/>
        <v>2550</v>
      </c>
      <c r="N81" s="4">
        <f t="shared" si="37"/>
        <v>2601</v>
      </c>
      <c r="O81" s="45" t="s">
        <v>16</v>
      </c>
      <c r="P81" s="21">
        <f t="shared" si="38"/>
        <v>6.5500000000000003E-2</v>
      </c>
      <c r="Q81" s="21">
        <f t="shared" si="39"/>
        <v>6.7500000000000004E-2</v>
      </c>
      <c r="R81" s="4">
        <f t="shared" si="40"/>
        <v>5734.5250000000005</v>
      </c>
      <c r="S81" s="4">
        <f t="shared" si="41"/>
        <v>6027.8175000000001</v>
      </c>
      <c r="T81" s="4">
        <f t="shared" si="42"/>
        <v>6697.5749999999998</v>
      </c>
      <c r="U81" s="4">
        <f t="shared" si="43"/>
        <v>6831.5264999999999</v>
      </c>
      <c r="V81" s="3" t="s">
        <v>6</v>
      </c>
      <c r="W81" s="4" t="e">
        <f t="shared" si="44"/>
        <v>#NAME?</v>
      </c>
      <c r="X81" s="19">
        <f t="shared" si="45"/>
        <v>1200</v>
      </c>
      <c r="Y81" s="3" t="s">
        <v>8</v>
      </c>
      <c r="Z81" s="19">
        <f t="shared" si="46"/>
        <v>10000</v>
      </c>
      <c r="AA81" s="19">
        <f t="shared" si="47"/>
        <v>11000</v>
      </c>
    </row>
    <row r="82" spans="1:27" x14ac:dyDescent="0.25">
      <c r="A82" s="24">
        <v>3441</v>
      </c>
      <c r="B82" s="20" t="s">
        <v>249</v>
      </c>
      <c r="C82" s="5" t="s">
        <v>236</v>
      </c>
      <c r="D82" s="5" t="s">
        <v>246</v>
      </c>
      <c r="E82" s="32">
        <v>29281</v>
      </c>
      <c r="F82" s="35">
        <v>39661</v>
      </c>
      <c r="G82" s="27">
        <f t="shared" si="48"/>
        <v>39</v>
      </c>
      <c r="H82" s="37">
        <f t="shared" si="33"/>
        <v>11</v>
      </c>
      <c r="I82" s="3">
        <v>40</v>
      </c>
      <c r="J82" s="41">
        <v>25423</v>
      </c>
      <c r="K82" s="4">
        <f t="shared" si="34"/>
        <v>25931.46</v>
      </c>
      <c r="L82" s="40">
        <f t="shared" si="35"/>
        <v>0.03</v>
      </c>
      <c r="M82" s="42">
        <f t="shared" si="36"/>
        <v>762.68999999999994</v>
      </c>
      <c r="N82" s="4">
        <f t="shared" si="37"/>
        <v>777.9437999999999</v>
      </c>
      <c r="O82" s="5" t="s">
        <v>1</v>
      </c>
      <c r="P82" s="21">
        <f t="shared" si="38"/>
        <v>0</v>
      </c>
      <c r="Q82" s="21">
        <f t="shared" si="39"/>
        <v>0</v>
      </c>
      <c r="R82" s="4">
        <f t="shared" si="40"/>
        <v>0</v>
      </c>
      <c r="S82" s="4">
        <f t="shared" si="41"/>
        <v>0</v>
      </c>
      <c r="T82" s="4">
        <f t="shared" si="42"/>
        <v>2003.2052849999998</v>
      </c>
      <c r="U82" s="4">
        <f t="shared" si="43"/>
        <v>2043.2693907</v>
      </c>
      <c r="V82" s="3" t="s">
        <v>1</v>
      </c>
      <c r="W82" s="4" t="e">
        <f t="shared" si="44"/>
        <v>#NAME?</v>
      </c>
      <c r="X82" s="19">
        <f t="shared" si="45"/>
        <v>0</v>
      </c>
      <c r="Y82" s="3" t="s">
        <v>1</v>
      </c>
      <c r="Z82" s="19">
        <f t="shared" si="46"/>
        <v>0</v>
      </c>
      <c r="AA82" s="19">
        <f t="shared" si="47"/>
        <v>0</v>
      </c>
    </row>
    <row r="83" spans="1:27" x14ac:dyDescent="0.25">
      <c r="A83" s="24">
        <v>2323</v>
      </c>
      <c r="B83" s="20" t="s">
        <v>245</v>
      </c>
      <c r="C83" s="5" t="s">
        <v>236</v>
      </c>
      <c r="D83" s="5" t="s">
        <v>246</v>
      </c>
      <c r="E83" s="32">
        <v>29809</v>
      </c>
      <c r="F83" s="35">
        <v>39661</v>
      </c>
      <c r="G83" s="27">
        <f t="shared" si="48"/>
        <v>38</v>
      </c>
      <c r="H83" s="37">
        <f t="shared" si="33"/>
        <v>11</v>
      </c>
      <c r="I83" s="3">
        <v>40</v>
      </c>
      <c r="J83" s="41">
        <v>25423</v>
      </c>
      <c r="K83" s="4">
        <f t="shared" si="34"/>
        <v>25931.46</v>
      </c>
      <c r="L83" s="40">
        <f t="shared" si="35"/>
        <v>0.03</v>
      </c>
      <c r="M83" s="42">
        <f t="shared" si="36"/>
        <v>762.68999999999994</v>
      </c>
      <c r="N83" s="4">
        <f t="shared" si="37"/>
        <v>777.9437999999999</v>
      </c>
      <c r="O83" s="5" t="s">
        <v>1</v>
      </c>
      <c r="P83" s="21">
        <f t="shared" si="38"/>
        <v>0</v>
      </c>
      <c r="Q83" s="21">
        <f t="shared" si="39"/>
        <v>0</v>
      </c>
      <c r="R83" s="4">
        <f t="shared" si="40"/>
        <v>0</v>
      </c>
      <c r="S83" s="4">
        <f t="shared" si="41"/>
        <v>0</v>
      </c>
      <c r="T83" s="4">
        <f t="shared" si="42"/>
        <v>2003.2052849999998</v>
      </c>
      <c r="U83" s="4">
        <f t="shared" si="43"/>
        <v>2043.2693907</v>
      </c>
      <c r="V83" s="3" t="s">
        <v>1</v>
      </c>
      <c r="W83" s="4" t="e">
        <f t="shared" si="44"/>
        <v>#NAME?</v>
      </c>
      <c r="X83" s="19">
        <f t="shared" si="45"/>
        <v>0</v>
      </c>
      <c r="Y83" s="3" t="s">
        <v>1</v>
      </c>
      <c r="Z83" s="19">
        <f t="shared" si="46"/>
        <v>0</v>
      </c>
      <c r="AA83" s="19">
        <f t="shared" si="47"/>
        <v>0</v>
      </c>
    </row>
    <row r="84" spans="1:27" x14ac:dyDescent="0.25">
      <c r="A84" s="24">
        <v>1497</v>
      </c>
      <c r="B84" s="20" t="s">
        <v>247</v>
      </c>
      <c r="C84" s="5" t="s">
        <v>236</v>
      </c>
      <c r="D84" s="5" t="s">
        <v>141</v>
      </c>
      <c r="E84" s="32">
        <v>25141</v>
      </c>
      <c r="F84" s="34">
        <v>39630</v>
      </c>
      <c r="G84" s="27">
        <f t="shared" si="48"/>
        <v>50</v>
      </c>
      <c r="H84" s="37">
        <f t="shared" si="33"/>
        <v>11</v>
      </c>
      <c r="I84" s="3">
        <v>40</v>
      </c>
      <c r="J84" s="43">
        <v>45000</v>
      </c>
      <c r="K84" s="4">
        <f t="shared" si="34"/>
        <v>45900</v>
      </c>
      <c r="L84" s="40">
        <f t="shared" si="35"/>
        <v>0.03</v>
      </c>
      <c r="M84" s="42">
        <f t="shared" si="36"/>
        <v>1350</v>
      </c>
      <c r="N84" s="4">
        <f t="shared" si="37"/>
        <v>1377</v>
      </c>
      <c r="O84" s="45" t="s">
        <v>16</v>
      </c>
      <c r="P84" s="21">
        <f t="shared" si="38"/>
        <v>6.5500000000000003E-2</v>
      </c>
      <c r="Q84" s="21">
        <f t="shared" si="39"/>
        <v>6.7500000000000004E-2</v>
      </c>
      <c r="R84" s="4">
        <f t="shared" si="40"/>
        <v>3035.9250000000002</v>
      </c>
      <c r="S84" s="4">
        <f t="shared" si="41"/>
        <v>3191.1975000000002</v>
      </c>
      <c r="T84" s="4">
        <f t="shared" si="42"/>
        <v>3545.7750000000001</v>
      </c>
      <c r="U84" s="4">
        <f t="shared" si="43"/>
        <v>3616.6905000000002</v>
      </c>
      <c r="V84" s="3" t="s">
        <v>271</v>
      </c>
      <c r="W84" s="4" t="e">
        <f t="shared" si="44"/>
        <v>#NAME?</v>
      </c>
      <c r="X84" s="19">
        <f t="shared" si="45"/>
        <v>0</v>
      </c>
      <c r="Y84" s="3" t="s">
        <v>271</v>
      </c>
      <c r="Z84" s="19">
        <f t="shared" si="46"/>
        <v>0</v>
      </c>
      <c r="AA84" s="19">
        <f t="shared" si="47"/>
        <v>0</v>
      </c>
    </row>
    <row r="85" spans="1:27" x14ac:dyDescent="0.25">
      <c r="A85" s="24">
        <v>3613</v>
      </c>
      <c r="B85" s="20" t="s">
        <v>248</v>
      </c>
      <c r="C85" s="5" t="s">
        <v>236</v>
      </c>
      <c r="D85" s="5" t="s">
        <v>256</v>
      </c>
      <c r="E85" s="32">
        <v>27994</v>
      </c>
      <c r="F85" s="34">
        <v>40787</v>
      </c>
      <c r="G85" s="27">
        <f t="shared" si="48"/>
        <v>43</v>
      </c>
      <c r="H85" s="37">
        <f t="shared" si="33"/>
        <v>8</v>
      </c>
      <c r="I85" s="3">
        <v>40</v>
      </c>
      <c r="J85" s="43">
        <v>30000</v>
      </c>
      <c r="K85" s="4">
        <f t="shared" si="34"/>
        <v>30600</v>
      </c>
      <c r="L85" s="40">
        <f t="shared" si="35"/>
        <v>0.02</v>
      </c>
      <c r="M85" s="42">
        <f t="shared" si="36"/>
        <v>600</v>
      </c>
      <c r="N85" s="4">
        <f t="shared" si="37"/>
        <v>612</v>
      </c>
      <c r="O85" s="45" t="s">
        <v>1</v>
      </c>
      <c r="P85" s="21">
        <f t="shared" si="38"/>
        <v>0</v>
      </c>
      <c r="Q85" s="21">
        <f t="shared" si="39"/>
        <v>0</v>
      </c>
      <c r="R85" s="4">
        <f t="shared" si="40"/>
        <v>0</v>
      </c>
      <c r="S85" s="4">
        <f t="shared" si="41"/>
        <v>0</v>
      </c>
      <c r="T85" s="4">
        <f t="shared" si="42"/>
        <v>2340.9</v>
      </c>
      <c r="U85" s="4">
        <f t="shared" si="43"/>
        <v>2387.7179999999998</v>
      </c>
      <c r="V85" s="3" t="s">
        <v>1</v>
      </c>
      <c r="W85" s="4" t="e">
        <f t="shared" si="44"/>
        <v>#NAME?</v>
      </c>
      <c r="X85" s="19">
        <f t="shared" si="45"/>
        <v>0</v>
      </c>
      <c r="Y85" s="3" t="s">
        <v>1</v>
      </c>
      <c r="Z85" s="19">
        <f t="shared" si="46"/>
        <v>0</v>
      </c>
      <c r="AA85" s="19">
        <f t="shared" si="47"/>
        <v>0</v>
      </c>
    </row>
    <row r="86" spans="1:27" x14ac:dyDescent="0.25">
      <c r="A86" s="24">
        <v>5324</v>
      </c>
      <c r="B86" s="20" t="s">
        <v>250</v>
      </c>
      <c r="C86" s="5" t="s">
        <v>251</v>
      </c>
      <c r="D86" s="5" t="s">
        <v>252</v>
      </c>
      <c r="E86" s="32">
        <v>28614</v>
      </c>
      <c r="F86" s="34">
        <v>39692</v>
      </c>
      <c r="G86" s="27">
        <f t="shared" si="48"/>
        <v>41</v>
      </c>
      <c r="H86" s="37">
        <f t="shared" si="33"/>
        <v>11</v>
      </c>
      <c r="I86" s="3">
        <v>40</v>
      </c>
      <c r="J86" s="43">
        <v>30000</v>
      </c>
      <c r="K86" s="4">
        <f t="shared" si="34"/>
        <v>30600</v>
      </c>
      <c r="L86" s="40">
        <f t="shared" si="35"/>
        <v>0.03</v>
      </c>
      <c r="M86" s="42">
        <f t="shared" si="36"/>
        <v>900</v>
      </c>
      <c r="N86" s="4">
        <f t="shared" si="37"/>
        <v>918</v>
      </c>
      <c r="O86" s="45" t="s">
        <v>1</v>
      </c>
      <c r="P86" s="21">
        <f t="shared" si="38"/>
        <v>0</v>
      </c>
      <c r="Q86" s="21">
        <f t="shared" si="39"/>
        <v>0</v>
      </c>
      <c r="R86" s="4">
        <f t="shared" si="40"/>
        <v>0</v>
      </c>
      <c r="S86" s="4">
        <f t="shared" si="41"/>
        <v>0</v>
      </c>
      <c r="T86" s="4">
        <f t="shared" si="42"/>
        <v>2363.85</v>
      </c>
      <c r="U86" s="4">
        <f t="shared" si="43"/>
        <v>2411.127</v>
      </c>
      <c r="V86" s="3" t="s">
        <v>1</v>
      </c>
      <c r="W86" s="4" t="e">
        <f t="shared" si="44"/>
        <v>#NAME?</v>
      </c>
      <c r="X86" s="19">
        <f t="shared" si="45"/>
        <v>0</v>
      </c>
      <c r="Y86" s="3" t="s">
        <v>1</v>
      </c>
      <c r="Z86" s="19">
        <f t="shared" si="46"/>
        <v>0</v>
      </c>
      <c r="AA86" s="19">
        <f t="shared" si="47"/>
        <v>0</v>
      </c>
    </row>
    <row r="87" spans="1:27" x14ac:dyDescent="0.25">
      <c r="A87" s="24">
        <v>3978</v>
      </c>
      <c r="B87" s="20" t="s">
        <v>253</v>
      </c>
      <c r="C87" s="5" t="s">
        <v>254</v>
      </c>
      <c r="D87" s="5" t="s">
        <v>255</v>
      </c>
      <c r="E87" s="32">
        <v>14718</v>
      </c>
      <c r="F87" s="34">
        <v>43712</v>
      </c>
      <c r="G87" s="27">
        <f t="shared" si="48"/>
        <v>79</v>
      </c>
      <c r="H87" s="37">
        <f t="shared" si="33"/>
        <v>0</v>
      </c>
      <c r="I87" s="3">
        <v>40</v>
      </c>
      <c r="J87" s="43">
        <v>95000</v>
      </c>
      <c r="K87" s="4">
        <f t="shared" si="34"/>
        <v>96900</v>
      </c>
      <c r="L87" s="40">
        <f t="shared" si="35"/>
        <v>0</v>
      </c>
      <c r="M87" s="42">
        <f t="shared" si="36"/>
        <v>0</v>
      </c>
      <c r="N87" s="4">
        <f t="shared" si="37"/>
        <v>0</v>
      </c>
      <c r="O87" s="45" t="s">
        <v>17</v>
      </c>
      <c r="P87" s="21">
        <f t="shared" si="38"/>
        <v>0.1072</v>
      </c>
      <c r="Q87" s="21">
        <f t="shared" si="39"/>
        <v>0.1174</v>
      </c>
      <c r="R87" s="4">
        <f t="shared" si="40"/>
        <v>10184</v>
      </c>
      <c r="S87" s="4">
        <f t="shared" si="41"/>
        <v>11376.060000000001</v>
      </c>
      <c r="T87" s="4">
        <f t="shared" si="42"/>
        <v>7267.5</v>
      </c>
      <c r="U87" s="4">
        <f t="shared" si="43"/>
        <v>7412.8499999999995</v>
      </c>
      <c r="V87" s="3" t="s">
        <v>6</v>
      </c>
      <c r="W87" s="4" t="e">
        <f t="shared" si="44"/>
        <v>#NAME?</v>
      </c>
      <c r="X87" s="19">
        <f t="shared" si="45"/>
        <v>1200</v>
      </c>
      <c r="Y87" s="3" t="s">
        <v>8</v>
      </c>
      <c r="Z87" s="19">
        <f t="shared" si="46"/>
        <v>10000</v>
      </c>
      <c r="AA87" s="19">
        <f t="shared" si="47"/>
        <v>11000</v>
      </c>
    </row>
    <row r="89" spans="1:27" s="2" customFormat="1" x14ac:dyDescent="0.25">
      <c r="A89" s="46" t="s">
        <v>28</v>
      </c>
      <c r="B89" s="46"/>
      <c r="E89" s="47"/>
      <c r="F89" s="48"/>
      <c r="G89" s="49"/>
      <c r="H89" s="50"/>
      <c r="J89" s="51">
        <f>SUM(J2:J88)</f>
        <v>4413460</v>
      </c>
      <c r="K89" s="51">
        <f>SUM(K2:K88)</f>
        <v>4501729.1999999993</v>
      </c>
      <c r="L89" s="52"/>
      <c r="M89" s="51">
        <f>SUM(M2:M88)</f>
        <v>175293.80000000005</v>
      </c>
      <c r="N89" s="51">
        <f>SUM(N2:N88)</f>
        <v>178799.67600000001</v>
      </c>
      <c r="O89" s="53"/>
      <c r="P89" s="7"/>
      <c r="Q89" s="7"/>
      <c r="R89" s="51">
        <f>SUM(R2:R88)</f>
        <v>241742.18</v>
      </c>
      <c r="S89" s="51">
        <f>SUM(S2:S88)</f>
        <v>257075.61840000012</v>
      </c>
      <c r="T89" s="51">
        <f>SUM(T2:T88)</f>
        <v>351039.66569999995</v>
      </c>
      <c r="U89" s="51">
        <f>SUM(U2:U88)</f>
        <v>358060.45901399996</v>
      </c>
      <c r="W89" s="51" t="e">
        <f>SUM(W2:W88)</f>
        <v>#NAME?</v>
      </c>
      <c r="X89" s="51">
        <f>SUM(X2:X88)</f>
        <v>31050</v>
      </c>
      <c r="Z89" s="51">
        <f>SUM(Z2:Z88)</f>
        <v>270000</v>
      </c>
      <c r="AA89" s="51">
        <f>SUM(AA2:AA88)</f>
        <v>297000</v>
      </c>
    </row>
  </sheetData>
  <sortState ref="A2:AA89">
    <sortCondition ref="C2:C89"/>
  </sortState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zoomScaleNormal="100" workbookViewId="0">
      <pane ySplit="1" topLeftCell="A2" activePane="bottomLeft" state="frozen"/>
      <selection pane="bottomLeft" activeCell="L3" sqref="L3"/>
    </sheetView>
  </sheetViews>
  <sheetFormatPr defaultRowHeight="15" x14ac:dyDescent="0.25"/>
  <cols>
    <col min="1" max="1" width="9.85546875" style="20" bestFit="1" customWidth="1"/>
    <col min="2" max="2" width="14.42578125" style="20" customWidth="1"/>
    <col min="3" max="3" width="16.7109375" style="3" customWidth="1"/>
    <col min="4" max="4" width="45.7109375" style="3" bestFit="1" customWidth="1"/>
    <col min="5" max="5" width="11.7109375" style="32" customWidth="1"/>
    <col min="6" max="6" width="11.7109375" style="34" customWidth="1"/>
    <col min="7" max="7" width="10.140625" style="23" customWidth="1"/>
    <col min="8" max="8" width="9.5703125" style="37" customWidth="1"/>
    <col min="9" max="9" width="7.7109375" style="3" customWidth="1"/>
    <col min="10" max="10" width="13.7109375" style="43" customWidth="1"/>
    <col min="11" max="11" width="13.7109375" style="4" customWidth="1"/>
    <col min="12" max="12" width="13.140625" style="39" customWidth="1"/>
    <col min="13" max="14" width="14.140625" style="4" customWidth="1"/>
    <col min="15" max="16384" width="9.140625" style="3"/>
  </cols>
  <sheetData>
    <row r="1" spans="1:14" s="9" customFormat="1" ht="45" x14ac:dyDescent="0.25">
      <c r="A1" s="8" t="s">
        <v>29</v>
      </c>
      <c r="B1" s="8" t="s">
        <v>30</v>
      </c>
      <c r="C1" s="8" t="s">
        <v>31</v>
      </c>
      <c r="D1" s="9" t="s">
        <v>0</v>
      </c>
      <c r="E1" s="28" t="s">
        <v>37</v>
      </c>
      <c r="F1" s="29" t="s">
        <v>32</v>
      </c>
      <c r="G1" s="22" t="s">
        <v>257</v>
      </c>
      <c r="H1" s="36" t="s">
        <v>2</v>
      </c>
      <c r="I1" s="8" t="s">
        <v>3</v>
      </c>
      <c r="J1" s="10" t="s">
        <v>4</v>
      </c>
      <c r="K1" s="11" t="s">
        <v>12</v>
      </c>
      <c r="L1" s="38" t="s">
        <v>278</v>
      </c>
      <c r="M1" s="10" t="s">
        <v>14</v>
      </c>
      <c r="N1" s="12" t="s">
        <v>15</v>
      </c>
    </row>
    <row r="2" spans="1:14" s="25" customFormat="1" x14ac:dyDescent="0.25">
      <c r="A2" s="24">
        <v>5448</v>
      </c>
      <c r="B2" s="24" t="s">
        <v>33</v>
      </c>
      <c r="C2" s="24" t="s">
        <v>61</v>
      </c>
      <c r="D2" s="5" t="s">
        <v>47</v>
      </c>
      <c r="E2" s="30">
        <v>29294</v>
      </c>
      <c r="F2" s="35">
        <v>39661</v>
      </c>
      <c r="G2" s="27">
        <f>DATEDIF(E2,"9/12/2019","y")</f>
        <v>39</v>
      </c>
      <c r="H2" s="37">
        <f t="shared" ref="H2:H33" si="0">DATEDIF(F2,"01/01/2020","y")</f>
        <v>11</v>
      </c>
      <c r="I2" s="3">
        <v>40</v>
      </c>
      <c r="J2" s="41">
        <v>25423</v>
      </c>
      <c r="K2" s="4">
        <f t="shared" ref="K2:K33" si="1">J2*1.02</f>
        <v>25931.46</v>
      </c>
      <c r="L2" s="40" t="e">
        <f t="shared" ref="L2:L33" si="2">HLOOKUP(H2,LONGEVITY,2,TRUE)</f>
        <v>#N/A</v>
      </c>
      <c r="M2" s="42" t="e">
        <f t="shared" ref="M2:M33" si="3">J2*L2</f>
        <v>#N/A</v>
      </c>
      <c r="N2" s="4" t="e">
        <f t="shared" ref="N2:N33" si="4">K2*L2</f>
        <v>#N/A</v>
      </c>
    </row>
    <row r="3" spans="1:14" x14ac:dyDescent="0.25">
      <c r="A3" s="24">
        <v>1245</v>
      </c>
      <c r="B3" s="17" t="s">
        <v>34</v>
      </c>
      <c r="C3" s="5" t="s">
        <v>35</v>
      </c>
      <c r="D3" s="5" t="s">
        <v>36</v>
      </c>
      <c r="E3" s="31">
        <v>22752</v>
      </c>
      <c r="F3" s="35">
        <v>33854</v>
      </c>
      <c r="G3" s="27">
        <f>DATEDIF(E3,"9/12/2019","y")</f>
        <v>57</v>
      </c>
      <c r="H3" s="37">
        <f t="shared" si="0"/>
        <v>27</v>
      </c>
      <c r="I3" s="3">
        <v>40</v>
      </c>
      <c r="J3" s="18">
        <v>70000</v>
      </c>
      <c r="K3" s="4">
        <f t="shared" si="1"/>
        <v>71400</v>
      </c>
      <c r="L3" s="40" t="e">
        <f t="shared" si="2"/>
        <v>#N/A</v>
      </c>
      <c r="M3" s="42" t="e">
        <f t="shared" si="3"/>
        <v>#N/A</v>
      </c>
      <c r="N3" s="4" t="e">
        <f t="shared" si="4"/>
        <v>#N/A</v>
      </c>
    </row>
    <row r="4" spans="1:14" x14ac:dyDescent="0.25">
      <c r="A4" s="24">
        <v>4224</v>
      </c>
      <c r="B4" s="17" t="s">
        <v>38</v>
      </c>
      <c r="C4" s="5" t="s">
        <v>39</v>
      </c>
      <c r="D4" s="5" t="s">
        <v>40</v>
      </c>
      <c r="E4" s="33" t="s">
        <v>260</v>
      </c>
      <c r="F4" s="35">
        <v>14824</v>
      </c>
      <c r="G4" s="27">
        <f>DATEDIF("4/23/3892","9/12/4019","y")</f>
        <v>127</v>
      </c>
      <c r="H4" s="37">
        <f t="shared" si="0"/>
        <v>79</v>
      </c>
      <c r="I4" s="3">
        <v>40</v>
      </c>
      <c r="J4" s="43">
        <v>60000</v>
      </c>
      <c r="K4" s="4">
        <f t="shared" si="1"/>
        <v>61200</v>
      </c>
      <c r="L4" s="40" t="e">
        <f t="shared" si="2"/>
        <v>#N/A</v>
      </c>
      <c r="M4" s="42" t="e">
        <f t="shared" si="3"/>
        <v>#N/A</v>
      </c>
      <c r="N4" s="4" t="e">
        <f t="shared" si="4"/>
        <v>#N/A</v>
      </c>
    </row>
    <row r="5" spans="1:14" x14ac:dyDescent="0.25">
      <c r="A5" s="24">
        <v>2530</v>
      </c>
      <c r="B5" s="17" t="s">
        <v>41</v>
      </c>
      <c r="C5" s="5" t="s">
        <v>42</v>
      </c>
      <c r="D5" s="5" t="s">
        <v>75</v>
      </c>
      <c r="E5" s="31">
        <v>29380</v>
      </c>
      <c r="F5" s="35">
        <v>40422</v>
      </c>
      <c r="G5" s="27">
        <f t="shared" ref="G5:G24" si="5">DATEDIF(E5,"9/12/2019","y")</f>
        <v>39</v>
      </c>
      <c r="H5" s="37">
        <f t="shared" si="0"/>
        <v>9</v>
      </c>
      <c r="I5" s="3">
        <v>40</v>
      </c>
      <c r="J5" s="18">
        <v>25000</v>
      </c>
      <c r="K5" s="4">
        <f t="shared" si="1"/>
        <v>25500</v>
      </c>
      <c r="L5" s="40" t="e">
        <f t="shared" si="2"/>
        <v>#N/A</v>
      </c>
      <c r="M5" s="42" t="e">
        <f t="shared" si="3"/>
        <v>#N/A</v>
      </c>
      <c r="N5" s="4" t="e">
        <f t="shared" si="4"/>
        <v>#N/A</v>
      </c>
    </row>
    <row r="6" spans="1:14" x14ac:dyDescent="0.25">
      <c r="A6" s="24">
        <v>4928</v>
      </c>
      <c r="B6" s="20" t="s">
        <v>70</v>
      </c>
      <c r="C6" s="5" t="s">
        <v>71</v>
      </c>
      <c r="D6" s="5" t="s">
        <v>141</v>
      </c>
      <c r="E6" s="32">
        <v>25145</v>
      </c>
      <c r="F6" s="34">
        <v>39630</v>
      </c>
      <c r="G6" s="27">
        <f t="shared" si="5"/>
        <v>50</v>
      </c>
      <c r="H6" s="37">
        <f t="shared" si="0"/>
        <v>11</v>
      </c>
      <c r="I6" s="3">
        <v>40</v>
      </c>
      <c r="J6" s="43">
        <v>45000</v>
      </c>
      <c r="K6" s="4">
        <f t="shared" si="1"/>
        <v>45900</v>
      </c>
      <c r="L6" s="40" t="e">
        <f t="shared" si="2"/>
        <v>#N/A</v>
      </c>
      <c r="M6" s="42" t="e">
        <f t="shared" si="3"/>
        <v>#N/A</v>
      </c>
      <c r="N6" s="4" t="e">
        <f t="shared" si="4"/>
        <v>#N/A</v>
      </c>
    </row>
    <row r="7" spans="1:14" x14ac:dyDescent="0.25">
      <c r="A7" s="24">
        <v>5845</v>
      </c>
      <c r="B7" s="17" t="s">
        <v>43</v>
      </c>
      <c r="C7" s="5" t="s">
        <v>44</v>
      </c>
      <c r="D7" s="5" t="s">
        <v>45</v>
      </c>
      <c r="E7" s="31">
        <v>21999</v>
      </c>
      <c r="F7" s="35">
        <v>39181</v>
      </c>
      <c r="G7" s="27">
        <f t="shared" si="5"/>
        <v>59</v>
      </c>
      <c r="H7" s="37">
        <f t="shared" si="0"/>
        <v>12</v>
      </c>
      <c r="I7" s="3">
        <v>40</v>
      </c>
      <c r="J7" s="18">
        <v>80000</v>
      </c>
      <c r="K7" s="4">
        <f t="shared" si="1"/>
        <v>81600</v>
      </c>
      <c r="L7" s="40" t="e">
        <f t="shared" si="2"/>
        <v>#N/A</v>
      </c>
      <c r="M7" s="42" t="e">
        <f t="shared" si="3"/>
        <v>#N/A</v>
      </c>
      <c r="N7" s="4" t="e">
        <f t="shared" si="4"/>
        <v>#N/A</v>
      </c>
    </row>
    <row r="8" spans="1:14" x14ac:dyDescent="0.25">
      <c r="A8" s="24">
        <v>4569</v>
      </c>
      <c r="B8" s="17" t="s">
        <v>46</v>
      </c>
      <c r="C8" s="5" t="s">
        <v>44</v>
      </c>
      <c r="D8" s="5" t="s">
        <v>47</v>
      </c>
      <c r="E8" s="31">
        <v>29232</v>
      </c>
      <c r="F8" s="35">
        <v>39661</v>
      </c>
      <c r="G8" s="27">
        <f t="shared" si="5"/>
        <v>39</v>
      </c>
      <c r="H8" s="37">
        <f t="shared" si="0"/>
        <v>11</v>
      </c>
      <c r="I8" s="3">
        <v>40</v>
      </c>
      <c r="J8" s="41">
        <v>25423</v>
      </c>
      <c r="K8" s="4">
        <f t="shared" si="1"/>
        <v>25931.46</v>
      </c>
      <c r="L8" s="40" t="e">
        <f t="shared" si="2"/>
        <v>#N/A</v>
      </c>
      <c r="M8" s="42" t="e">
        <f t="shared" si="3"/>
        <v>#N/A</v>
      </c>
      <c r="N8" s="4" t="e">
        <f t="shared" si="4"/>
        <v>#N/A</v>
      </c>
    </row>
    <row r="9" spans="1:14" x14ac:dyDescent="0.25">
      <c r="A9" s="24">
        <v>4077</v>
      </c>
      <c r="B9" s="17" t="s">
        <v>48</v>
      </c>
      <c r="C9" s="5" t="s">
        <v>49</v>
      </c>
      <c r="D9" s="5" t="s">
        <v>47</v>
      </c>
      <c r="E9" s="31">
        <v>29623</v>
      </c>
      <c r="F9" s="35">
        <v>39661</v>
      </c>
      <c r="G9" s="27">
        <f t="shared" si="5"/>
        <v>38</v>
      </c>
      <c r="H9" s="37">
        <f t="shared" si="0"/>
        <v>11</v>
      </c>
      <c r="I9" s="3">
        <v>40</v>
      </c>
      <c r="J9" s="41">
        <v>25423</v>
      </c>
      <c r="K9" s="4">
        <f t="shared" si="1"/>
        <v>25931.46</v>
      </c>
      <c r="L9" s="40" t="e">
        <f t="shared" si="2"/>
        <v>#N/A</v>
      </c>
      <c r="M9" s="42" t="e">
        <f t="shared" si="3"/>
        <v>#N/A</v>
      </c>
      <c r="N9" s="4" t="e">
        <f t="shared" si="4"/>
        <v>#N/A</v>
      </c>
    </row>
    <row r="10" spans="1:14" x14ac:dyDescent="0.25">
      <c r="A10" s="24">
        <v>2250</v>
      </c>
      <c r="B10" s="17" t="s">
        <v>50</v>
      </c>
      <c r="C10" s="5" t="s">
        <v>51</v>
      </c>
      <c r="D10" s="5" t="s">
        <v>47</v>
      </c>
      <c r="E10" s="31">
        <v>29375</v>
      </c>
      <c r="F10" s="35">
        <v>39661</v>
      </c>
      <c r="G10" s="27">
        <f t="shared" si="5"/>
        <v>39</v>
      </c>
      <c r="H10" s="37">
        <f t="shared" si="0"/>
        <v>11</v>
      </c>
      <c r="I10" s="3">
        <v>40</v>
      </c>
      <c r="J10" s="41">
        <v>25423</v>
      </c>
      <c r="K10" s="4">
        <f t="shared" si="1"/>
        <v>25931.46</v>
      </c>
      <c r="L10" s="40" t="e">
        <f t="shared" si="2"/>
        <v>#N/A</v>
      </c>
      <c r="M10" s="42" t="e">
        <f t="shared" si="3"/>
        <v>#N/A</v>
      </c>
      <c r="N10" s="4" t="e">
        <f t="shared" si="4"/>
        <v>#N/A</v>
      </c>
    </row>
    <row r="11" spans="1:14" x14ac:dyDescent="0.25">
      <c r="A11" s="24">
        <v>3322</v>
      </c>
      <c r="B11" s="20" t="s">
        <v>58</v>
      </c>
      <c r="C11" s="5" t="s">
        <v>59</v>
      </c>
      <c r="D11" s="5" t="s">
        <v>60</v>
      </c>
      <c r="E11" s="32">
        <v>14063</v>
      </c>
      <c r="F11" s="34">
        <v>29312</v>
      </c>
      <c r="G11" s="27">
        <f t="shared" si="5"/>
        <v>81</v>
      </c>
      <c r="H11" s="37">
        <f t="shared" si="0"/>
        <v>39</v>
      </c>
      <c r="I11" s="3">
        <v>40</v>
      </c>
      <c r="J11" s="43">
        <v>45000</v>
      </c>
      <c r="K11" s="4">
        <f t="shared" si="1"/>
        <v>45900</v>
      </c>
      <c r="L11" s="40" t="e">
        <f t="shared" si="2"/>
        <v>#N/A</v>
      </c>
      <c r="M11" s="42" t="e">
        <f t="shared" si="3"/>
        <v>#N/A</v>
      </c>
      <c r="N11" s="4" t="e">
        <f t="shared" si="4"/>
        <v>#N/A</v>
      </c>
    </row>
    <row r="12" spans="1:14" x14ac:dyDescent="0.25">
      <c r="A12" s="24">
        <v>4216</v>
      </c>
      <c r="B12" s="17" t="s">
        <v>52</v>
      </c>
      <c r="C12" s="5" t="s">
        <v>53</v>
      </c>
      <c r="D12" s="5" t="s">
        <v>54</v>
      </c>
      <c r="E12" s="31">
        <v>29358</v>
      </c>
      <c r="F12" s="35">
        <v>39661</v>
      </c>
      <c r="G12" s="27">
        <f t="shared" si="5"/>
        <v>39</v>
      </c>
      <c r="H12" s="37">
        <f t="shared" si="0"/>
        <v>11</v>
      </c>
      <c r="I12" s="3">
        <v>40</v>
      </c>
      <c r="J12" s="18">
        <v>10000</v>
      </c>
      <c r="K12" s="4">
        <f t="shared" si="1"/>
        <v>10200</v>
      </c>
      <c r="L12" s="40" t="e">
        <f t="shared" si="2"/>
        <v>#N/A</v>
      </c>
      <c r="M12" s="42" t="e">
        <f t="shared" si="3"/>
        <v>#N/A</v>
      </c>
      <c r="N12" s="4" t="e">
        <f t="shared" si="4"/>
        <v>#N/A</v>
      </c>
    </row>
    <row r="13" spans="1:14" x14ac:dyDescent="0.25">
      <c r="A13" s="24">
        <v>4237</v>
      </c>
      <c r="B13" s="20" t="s">
        <v>55</v>
      </c>
      <c r="C13" s="5" t="s">
        <v>56</v>
      </c>
      <c r="D13" s="5" t="s">
        <v>57</v>
      </c>
      <c r="E13" s="32">
        <v>25465</v>
      </c>
      <c r="F13" s="34">
        <v>36404</v>
      </c>
      <c r="G13" s="27">
        <f t="shared" si="5"/>
        <v>49</v>
      </c>
      <c r="H13" s="37">
        <f t="shared" si="0"/>
        <v>20</v>
      </c>
      <c r="I13" s="3">
        <v>40</v>
      </c>
      <c r="J13" s="43">
        <v>72000</v>
      </c>
      <c r="K13" s="4">
        <f t="shared" si="1"/>
        <v>73440</v>
      </c>
      <c r="L13" s="40" t="e">
        <f t="shared" si="2"/>
        <v>#N/A</v>
      </c>
      <c r="M13" s="42" t="e">
        <f t="shared" si="3"/>
        <v>#N/A</v>
      </c>
      <c r="N13" s="4" t="e">
        <f t="shared" si="4"/>
        <v>#N/A</v>
      </c>
    </row>
    <row r="14" spans="1:14" x14ac:dyDescent="0.25">
      <c r="A14" s="24">
        <v>2491</v>
      </c>
      <c r="B14" s="20" t="s">
        <v>72</v>
      </c>
      <c r="C14" s="5" t="s">
        <v>73</v>
      </c>
      <c r="D14" s="5" t="s">
        <v>74</v>
      </c>
      <c r="E14" s="32">
        <v>29318</v>
      </c>
      <c r="F14" s="34">
        <v>40422</v>
      </c>
      <c r="G14" s="27">
        <f t="shared" si="5"/>
        <v>39</v>
      </c>
      <c r="H14" s="37">
        <f t="shared" si="0"/>
        <v>9</v>
      </c>
      <c r="I14" s="3">
        <v>40</v>
      </c>
      <c r="J14" s="43">
        <v>25000</v>
      </c>
      <c r="K14" s="4">
        <f t="shared" si="1"/>
        <v>25500</v>
      </c>
      <c r="L14" s="40" t="e">
        <f t="shared" si="2"/>
        <v>#N/A</v>
      </c>
      <c r="M14" s="42" t="e">
        <f t="shared" si="3"/>
        <v>#N/A</v>
      </c>
      <c r="N14" s="4" t="e">
        <f t="shared" si="4"/>
        <v>#N/A</v>
      </c>
    </row>
    <row r="15" spans="1:14" x14ac:dyDescent="0.25">
      <c r="A15" s="24">
        <v>5712</v>
      </c>
      <c r="B15" s="20" t="s">
        <v>76</v>
      </c>
      <c r="C15" s="5" t="s">
        <v>77</v>
      </c>
      <c r="D15" s="5" t="s">
        <v>78</v>
      </c>
      <c r="E15" s="32">
        <v>28624</v>
      </c>
      <c r="F15" s="34">
        <v>40787</v>
      </c>
      <c r="G15" s="27">
        <f t="shared" si="5"/>
        <v>41</v>
      </c>
      <c r="H15" s="37">
        <f t="shared" si="0"/>
        <v>8</v>
      </c>
      <c r="I15" s="3">
        <v>40</v>
      </c>
      <c r="J15" s="43">
        <v>30000</v>
      </c>
      <c r="K15" s="4">
        <f t="shared" si="1"/>
        <v>30600</v>
      </c>
      <c r="L15" s="40" t="e">
        <f t="shared" si="2"/>
        <v>#N/A</v>
      </c>
      <c r="M15" s="42" t="e">
        <f t="shared" si="3"/>
        <v>#N/A</v>
      </c>
      <c r="N15" s="4" t="e">
        <f t="shared" si="4"/>
        <v>#N/A</v>
      </c>
    </row>
    <row r="16" spans="1:14" x14ac:dyDescent="0.25">
      <c r="A16" s="24">
        <v>3070</v>
      </c>
      <c r="B16" s="20" t="s">
        <v>79</v>
      </c>
      <c r="C16" s="5" t="s">
        <v>80</v>
      </c>
      <c r="D16" s="5" t="s">
        <v>47</v>
      </c>
      <c r="E16" s="32">
        <v>29466</v>
      </c>
      <c r="F16" s="35">
        <v>39661</v>
      </c>
      <c r="G16" s="27">
        <f t="shared" si="5"/>
        <v>39</v>
      </c>
      <c r="H16" s="37">
        <f t="shared" si="0"/>
        <v>11</v>
      </c>
      <c r="I16" s="3">
        <v>40</v>
      </c>
      <c r="J16" s="41">
        <v>25423</v>
      </c>
      <c r="K16" s="4">
        <f t="shared" si="1"/>
        <v>25931.46</v>
      </c>
      <c r="L16" s="40" t="e">
        <f t="shared" si="2"/>
        <v>#N/A</v>
      </c>
      <c r="M16" s="42" t="e">
        <f t="shared" si="3"/>
        <v>#N/A</v>
      </c>
      <c r="N16" s="4" t="e">
        <f t="shared" si="4"/>
        <v>#N/A</v>
      </c>
    </row>
    <row r="17" spans="1:14" x14ac:dyDescent="0.25">
      <c r="A17" s="24">
        <v>1959</v>
      </c>
      <c r="B17" s="20" t="s">
        <v>81</v>
      </c>
      <c r="C17" s="5" t="s">
        <v>82</v>
      </c>
      <c r="D17" s="5" t="s">
        <v>54</v>
      </c>
      <c r="E17" s="32">
        <v>29559</v>
      </c>
      <c r="F17" s="35">
        <v>39661</v>
      </c>
      <c r="G17" s="27">
        <f t="shared" si="5"/>
        <v>38</v>
      </c>
      <c r="H17" s="37">
        <f t="shared" si="0"/>
        <v>11</v>
      </c>
      <c r="I17" s="3">
        <v>40</v>
      </c>
      <c r="J17" s="43">
        <v>10000</v>
      </c>
      <c r="K17" s="4">
        <f t="shared" si="1"/>
        <v>10200</v>
      </c>
      <c r="L17" s="40" t="e">
        <f t="shared" si="2"/>
        <v>#N/A</v>
      </c>
      <c r="M17" s="42" t="e">
        <f t="shared" si="3"/>
        <v>#N/A</v>
      </c>
      <c r="N17" s="4" t="e">
        <f t="shared" si="4"/>
        <v>#N/A</v>
      </c>
    </row>
    <row r="18" spans="1:14" x14ac:dyDescent="0.25">
      <c r="A18" s="24">
        <v>1056</v>
      </c>
      <c r="B18" s="20" t="s">
        <v>83</v>
      </c>
      <c r="C18" s="5" t="s">
        <v>84</v>
      </c>
      <c r="D18" s="5" t="s">
        <v>47</v>
      </c>
      <c r="E18" s="32">
        <v>29297</v>
      </c>
      <c r="F18" s="35">
        <v>39661</v>
      </c>
      <c r="G18" s="27">
        <f t="shared" si="5"/>
        <v>39</v>
      </c>
      <c r="H18" s="37">
        <f t="shared" si="0"/>
        <v>11</v>
      </c>
      <c r="I18" s="3">
        <v>40</v>
      </c>
      <c r="J18" s="41">
        <v>25423</v>
      </c>
      <c r="K18" s="4">
        <f t="shared" si="1"/>
        <v>25931.46</v>
      </c>
      <c r="L18" s="40" t="e">
        <f t="shared" si="2"/>
        <v>#N/A</v>
      </c>
      <c r="M18" s="42" t="e">
        <f t="shared" si="3"/>
        <v>#N/A</v>
      </c>
      <c r="N18" s="4" t="e">
        <f t="shared" si="4"/>
        <v>#N/A</v>
      </c>
    </row>
    <row r="19" spans="1:14" x14ac:dyDescent="0.25">
      <c r="A19" s="24">
        <v>2584</v>
      </c>
      <c r="B19" s="20" t="s">
        <v>85</v>
      </c>
      <c r="C19" s="5" t="s">
        <v>84</v>
      </c>
      <c r="D19" s="5" t="s">
        <v>47</v>
      </c>
      <c r="E19" s="32">
        <v>30568</v>
      </c>
      <c r="F19" s="35">
        <v>39661</v>
      </c>
      <c r="G19" s="27">
        <f t="shared" si="5"/>
        <v>36</v>
      </c>
      <c r="H19" s="37">
        <f t="shared" si="0"/>
        <v>11</v>
      </c>
      <c r="I19" s="3">
        <v>40</v>
      </c>
      <c r="J19" s="41">
        <v>25423</v>
      </c>
      <c r="K19" s="4">
        <f t="shared" si="1"/>
        <v>25931.46</v>
      </c>
      <c r="L19" s="40" t="e">
        <f t="shared" si="2"/>
        <v>#N/A</v>
      </c>
      <c r="M19" s="42" t="e">
        <f t="shared" si="3"/>
        <v>#N/A</v>
      </c>
      <c r="N19" s="4" t="e">
        <f t="shared" si="4"/>
        <v>#N/A</v>
      </c>
    </row>
    <row r="20" spans="1:14" x14ac:dyDescent="0.25">
      <c r="A20" s="24">
        <v>5061</v>
      </c>
      <c r="B20" s="20" t="s">
        <v>86</v>
      </c>
      <c r="C20" s="5" t="s">
        <v>87</v>
      </c>
      <c r="D20" s="5" t="s">
        <v>88</v>
      </c>
      <c r="E20" s="32">
        <v>17720</v>
      </c>
      <c r="F20" s="34">
        <v>24872</v>
      </c>
      <c r="G20" s="27">
        <f t="shared" si="5"/>
        <v>71</v>
      </c>
      <c r="H20" s="37">
        <f t="shared" si="0"/>
        <v>51</v>
      </c>
      <c r="I20" s="3">
        <v>40</v>
      </c>
      <c r="J20" s="43">
        <v>72000</v>
      </c>
      <c r="K20" s="4">
        <f t="shared" si="1"/>
        <v>73440</v>
      </c>
      <c r="L20" s="40" t="e">
        <f t="shared" si="2"/>
        <v>#N/A</v>
      </c>
      <c r="M20" s="42" t="e">
        <f t="shared" si="3"/>
        <v>#N/A</v>
      </c>
      <c r="N20" s="4" t="e">
        <f t="shared" si="4"/>
        <v>#N/A</v>
      </c>
    </row>
    <row r="21" spans="1:14" x14ac:dyDescent="0.25">
      <c r="A21" s="24">
        <v>2112</v>
      </c>
      <c r="B21" s="20" t="s">
        <v>89</v>
      </c>
      <c r="C21" s="5" t="s">
        <v>90</v>
      </c>
      <c r="D21" s="5" t="s">
        <v>91</v>
      </c>
      <c r="E21" s="32">
        <v>29389</v>
      </c>
      <c r="F21" s="34">
        <v>40422</v>
      </c>
      <c r="G21" s="27">
        <f t="shared" si="5"/>
        <v>39</v>
      </c>
      <c r="H21" s="37">
        <f t="shared" si="0"/>
        <v>9</v>
      </c>
      <c r="I21" s="3">
        <v>40</v>
      </c>
      <c r="J21" s="43">
        <v>30000</v>
      </c>
      <c r="K21" s="4">
        <f t="shared" si="1"/>
        <v>30600</v>
      </c>
      <c r="L21" s="40" t="e">
        <f t="shared" si="2"/>
        <v>#N/A</v>
      </c>
      <c r="M21" s="42" t="e">
        <f t="shared" si="3"/>
        <v>#N/A</v>
      </c>
      <c r="N21" s="4" t="e">
        <f t="shared" si="4"/>
        <v>#N/A</v>
      </c>
    </row>
    <row r="22" spans="1:14" x14ac:dyDescent="0.25">
      <c r="A22" s="24">
        <v>1420</v>
      </c>
      <c r="B22" s="20" t="s">
        <v>92</v>
      </c>
      <c r="C22" s="5" t="s">
        <v>93</v>
      </c>
      <c r="D22" s="5" t="s">
        <v>94</v>
      </c>
      <c r="E22" s="32">
        <v>26312</v>
      </c>
      <c r="F22" s="34">
        <v>41061</v>
      </c>
      <c r="G22" s="27">
        <f t="shared" si="5"/>
        <v>47</v>
      </c>
      <c r="H22" s="37">
        <f t="shared" si="0"/>
        <v>7</v>
      </c>
      <c r="I22" s="3">
        <v>40</v>
      </c>
      <c r="J22" s="43">
        <v>55000</v>
      </c>
      <c r="K22" s="4">
        <f t="shared" si="1"/>
        <v>56100</v>
      </c>
      <c r="L22" s="40" t="e">
        <f t="shared" si="2"/>
        <v>#N/A</v>
      </c>
      <c r="M22" s="42" t="e">
        <f t="shared" si="3"/>
        <v>#N/A</v>
      </c>
      <c r="N22" s="4" t="e">
        <f t="shared" si="4"/>
        <v>#N/A</v>
      </c>
    </row>
    <row r="23" spans="1:14" x14ac:dyDescent="0.25">
      <c r="A23" s="24">
        <v>2016</v>
      </c>
      <c r="B23" s="20" t="s">
        <v>95</v>
      </c>
      <c r="C23" s="5" t="s">
        <v>96</v>
      </c>
      <c r="D23" s="5" t="s">
        <v>97</v>
      </c>
      <c r="E23" s="32">
        <v>28535</v>
      </c>
      <c r="F23" s="34">
        <v>41852</v>
      </c>
      <c r="G23" s="27">
        <f t="shared" si="5"/>
        <v>41</v>
      </c>
      <c r="H23" s="37">
        <f t="shared" si="0"/>
        <v>5</v>
      </c>
      <c r="I23" s="3">
        <v>40</v>
      </c>
      <c r="J23" s="43">
        <v>35000</v>
      </c>
      <c r="K23" s="4">
        <f t="shared" si="1"/>
        <v>35700</v>
      </c>
      <c r="L23" s="40" t="e">
        <f t="shared" si="2"/>
        <v>#N/A</v>
      </c>
      <c r="M23" s="42" t="e">
        <f t="shared" si="3"/>
        <v>#N/A</v>
      </c>
      <c r="N23" s="4" t="e">
        <f t="shared" si="4"/>
        <v>#N/A</v>
      </c>
    </row>
    <row r="24" spans="1:14" x14ac:dyDescent="0.25">
      <c r="A24" s="24">
        <v>3784</v>
      </c>
      <c r="B24" s="20" t="s">
        <v>98</v>
      </c>
      <c r="C24" s="5" t="s">
        <v>99</v>
      </c>
      <c r="D24" s="5" t="s">
        <v>100</v>
      </c>
      <c r="E24" s="32">
        <v>29356</v>
      </c>
      <c r="F24" s="34">
        <v>40422</v>
      </c>
      <c r="G24" s="27">
        <f t="shared" si="5"/>
        <v>39</v>
      </c>
      <c r="H24" s="37">
        <f t="shared" si="0"/>
        <v>9</v>
      </c>
      <c r="I24" s="3">
        <v>40</v>
      </c>
      <c r="J24" s="43">
        <v>25000</v>
      </c>
      <c r="K24" s="4">
        <f t="shared" si="1"/>
        <v>25500</v>
      </c>
      <c r="L24" s="40" t="e">
        <f t="shared" si="2"/>
        <v>#N/A</v>
      </c>
      <c r="M24" s="42" t="e">
        <f t="shared" si="3"/>
        <v>#N/A</v>
      </c>
      <c r="N24" s="4" t="e">
        <f t="shared" si="4"/>
        <v>#N/A</v>
      </c>
    </row>
    <row r="25" spans="1:14" x14ac:dyDescent="0.25">
      <c r="A25" s="24">
        <v>4115</v>
      </c>
      <c r="B25" s="20" t="s">
        <v>101</v>
      </c>
      <c r="C25" s="5" t="s">
        <v>102</v>
      </c>
      <c r="D25" s="5" t="s">
        <v>258</v>
      </c>
      <c r="E25" s="32" t="s">
        <v>259</v>
      </c>
      <c r="F25" s="34">
        <v>4019</v>
      </c>
      <c r="G25" s="27">
        <f>DATEDIF("1/1/3881","9/12/4019","y")</f>
        <v>138</v>
      </c>
      <c r="H25" s="37">
        <f t="shared" si="0"/>
        <v>109</v>
      </c>
      <c r="I25" s="3">
        <v>40</v>
      </c>
      <c r="J25" s="43">
        <v>147000</v>
      </c>
      <c r="K25" s="4">
        <f t="shared" si="1"/>
        <v>149940</v>
      </c>
      <c r="L25" s="40" t="e">
        <f t="shared" si="2"/>
        <v>#N/A</v>
      </c>
      <c r="M25" s="42" t="e">
        <f t="shared" si="3"/>
        <v>#N/A</v>
      </c>
      <c r="N25" s="4" t="e">
        <f t="shared" si="4"/>
        <v>#N/A</v>
      </c>
    </row>
    <row r="26" spans="1:14" x14ac:dyDescent="0.25">
      <c r="A26" s="24">
        <v>4947</v>
      </c>
      <c r="B26" s="20" t="s">
        <v>103</v>
      </c>
      <c r="C26" s="5" t="s">
        <v>104</v>
      </c>
      <c r="D26" s="5" t="s">
        <v>105</v>
      </c>
      <c r="E26" s="32">
        <v>12994</v>
      </c>
      <c r="F26" s="34">
        <v>20299</v>
      </c>
      <c r="G26" s="27">
        <f t="shared" ref="G26:G35" si="6">DATEDIF(E26,"9/12/2019","y")</f>
        <v>84</v>
      </c>
      <c r="H26" s="37">
        <f t="shared" si="0"/>
        <v>64</v>
      </c>
      <c r="I26" s="3">
        <v>40</v>
      </c>
      <c r="J26" s="43">
        <v>45000</v>
      </c>
      <c r="K26" s="4">
        <f t="shared" si="1"/>
        <v>45900</v>
      </c>
      <c r="L26" s="40" t="e">
        <f t="shared" si="2"/>
        <v>#N/A</v>
      </c>
      <c r="M26" s="42" t="e">
        <f t="shared" si="3"/>
        <v>#N/A</v>
      </c>
      <c r="N26" s="4" t="e">
        <f t="shared" si="4"/>
        <v>#N/A</v>
      </c>
    </row>
    <row r="27" spans="1:14" x14ac:dyDescent="0.25">
      <c r="A27" s="24">
        <v>2141</v>
      </c>
      <c r="B27" s="20" t="s">
        <v>106</v>
      </c>
      <c r="C27" s="5" t="s">
        <v>107</v>
      </c>
      <c r="D27" s="5" t="s">
        <v>47</v>
      </c>
      <c r="E27" s="32">
        <v>29437</v>
      </c>
      <c r="F27" s="35">
        <v>39661</v>
      </c>
      <c r="G27" s="27">
        <f t="shared" si="6"/>
        <v>39</v>
      </c>
      <c r="H27" s="37">
        <f t="shared" si="0"/>
        <v>11</v>
      </c>
      <c r="I27" s="3">
        <v>40</v>
      </c>
      <c r="J27" s="41">
        <v>25423</v>
      </c>
      <c r="K27" s="4">
        <f t="shared" si="1"/>
        <v>25931.46</v>
      </c>
      <c r="L27" s="40" t="e">
        <f t="shared" si="2"/>
        <v>#N/A</v>
      </c>
      <c r="M27" s="42" t="e">
        <f t="shared" si="3"/>
        <v>#N/A</v>
      </c>
      <c r="N27" s="4" t="e">
        <f t="shared" si="4"/>
        <v>#N/A</v>
      </c>
    </row>
    <row r="28" spans="1:14" x14ac:dyDescent="0.25">
      <c r="A28" s="24">
        <v>2652</v>
      </c>
      <c r="B28" s="20" t="s">
        <v>108</v>
      </c>
      <c r="C28" s="5" t="s">
        <v>109</v>
      </c>
      <c r="D28" s="5" t="s">
        <v>110</v>
      </c>
      <c r="E28" s="32">
        <v>25703</v>
      </c>
      <c r="F28" s="34">
        <v>42101</v>
      </c>
      <c r="G28" s="27">
        <f t="shared" si="6"/>
        <v>49</v>
      </c>
      <c r="H28" s="37">
        <f t="shared" si="0"/>
        <v>4</v>
      </c>
      <c r="I28" s="3">
        <v>40</v>
      </c>
      <c r="J28" s="43">
        <v>20000</v>
      </c>
      <c r="K28" s="4">
        <f t="shared" si="1"/>
        <v>20400</v>
      </c>
      <c r="L28" s="40" t="e">
        <f t="shared" si="2"/>
        <v>#N/A</v>
      </c>
      <c r="M28" s="42" t="e">
        <f t="shared" si="3"/>
        <v>#N/A</v>
      </c>
      <c r="N28" s="4" t="e">
        <f t="shared" si="4"/>
        <v>#N/A</v>
      </c>
    </row>
    <row r="29" spans="1:14" x14ac:dyDescent="0.25">
      <c r="A29" s="24">
        <v>4886</v>
      </c>
      <c r="B29" s="20" t="s">
        <v>111</v>
      </c>
      <c r="C29" s="5" t="s">
        <v>112</v>
      </c>
      <c r="D29" s="5" t="s">
        <v>113</v>
      </c>
      <c r="E29" s="32">
        <v>14901</v>
      </c>
      <c r="F29" s="34">
        <v>22129</v>
      </c>
      <c r="G29" s="27">
        <f t="shared" si="6"/>
        <v>78</v>
      </c>
      <c r="H29" s="37">
        <f t="shared" si="0"/>
        <v>59</v>
      </c>
      <c r="I29" s="3">
        <v>40</v>
      </c>
      <c r="J29" s="43">
        <v>90000</v>
      </c>
      <c r="K29" s="4">
        <f t="shared" si="1"/>
        <v>91800</v>
      </c>
      <c r="L29" s="40" t="e">
        <f t="shared" si="2"/>
        <v>#N/A</v>
      </c>
      <c r="M29" s="42" t="e">
        <f t="shared" si="3"/>
        <v>#N/A</v>
      </c>
      <c r="N29" s="4" t="e">
        <f t="shared" si="4"/>
        <v>#N/A</v>
      </c>
    </row>
    <row r="30" spans="1:14" x14ac:dyDescent="0.25">
      <c r="A30" s="24">
        <v>1041</v>
      </c>
      <c r="B30" s="20" t="s">
        <v>114</v>
      </c>
      <c r="C30" s="5" t="s">
        <v>115</v>
      </c>
      <c r="D30" s="5" t="s">
        <v>116</v>
      </c>
      <c r="E30" s="32">
        <v>20559</v>
      </c>
      <c r="F30" s="34">
        <v>42679</v>
      </c>
      <c r="G30" s="27">
        <f t="shared" si="6"/>
        <v>63</v>
      </c>
      <c r="H30" s="37">
        <f t="shared" si="0"/>
        <v>3</v>
      </c>
      <c r="I30" s="3">
        <v>40</v>
      </c>
      <c r="J30" s="43">
        <v>35000</v>
      </c>
      <c r="K30" s="4">
        <f t="shared" si="1"/>
        <v>35700</v>
      </c>
      <c r="L30" s="40" t="e">
        <f t="shared" si="2"/>
        <v>#N/A</v>
      </c>
      <c r="M30" s="42" t="e">
        <f t="shared" si="3"/>
        <v>#N/A</v>
      </c>
      <c r="N30" s="4" t="e">
        <f t="shared" si="4"/>
        <v>#N/A</v>
      </c>
    </row>
    <row r="31" spans="1:14" x14ac:dyDescent="0.25">
      <c r="A31" s="24">
        <v>1653</v>
      </c>
      <c r="B31" s="20" t="s">
        <v>117</v>
      </c>
      <c r="C31" s="5" t="s">
        <v>118</v>
      </c>
      <c r="D31" s="5" t="s">
        <v>119</v>
      </c>
      <c r="E31" s="32">
        <v>14789</v>
      </c>
      <c r="F31" s="34">
        <v>38724</v>
      </c>
      <c r="G31" s="27">
        <f t="shared" si="6"/>
        <v>79</v>
      </c>
      <c r="H31" s="37">
        <f t="shared" si="0"/>
        <v>13</v>
      </c>
      <c r="I31" s="3">
        <v>40</v>
      </c>
      <c r="J31" s="43">
        <v>175000</v>
      </c>
      <c r="K31" s="4">
        <f t="shared" si="1"/>
        <v>178500</v>
      </c>
      <c r="L31" s="40" t="e">
        <f t="shared" si="2"/>
        <v>#N/A</v>
      </c>
      <c r="M31" s="42" t="e">
        <f t="shared" si="3"/>
        <v>#N/A</v>
      </c>
      <c r="N31" s="4" t="e">
        <f t="shared" si="4"/>
        <v>#N/A</v>
      </c>
    </row>
    <row r="32" spans="1:14" x14ac:dyDescent="0.25">
      <c r="A32" s="24">
        <v>1566</v>
      </c>
      <c r="B32" s="20" t="s">
        <v>120</v>
      </c>
      <c r="C32" s="5" t="s">
        <v>121</v>
      </c>
      <c r="D32" s="5" t="s">
        <v>47</v>
      </c>
      <c r="E32" s="32">
        <v>29657</v>
      </c>
      <c r="F32" s="35">
        <v>39661</v>
      </c>
      <c r="G32" s="27">
        <f t="shared" si="6"/>
        <v>38</v>
      </c>
      <c r="H32" s="37">
        <f t="shared" si="0"/>
        <v>11</v>
      </c>
      <c r="I32" s="3">
        <v>40</v>
      </c>
      <c r="J32" s="41">
        <v>25423</v>
      </c>
      <c r="K32" s="4">
        <f t="shared" si="1"/>
        <v>25931.46</v>
      </c>
      <c r="L32" s="40" t="e">
        <f t="shared" si="2"/>
        <v>#N/A</v>
      </c>
      <c r="M32" s="42" t="e">
        <f t="shared" si="3"/>
        <v>#N/A</v>
      </c>
      <c r="N32" s="4" t="e">
        <f t="shared" si="4"/>
        <v>#N/A</v>
      </c>
    </row>
    <row r="33" spans="1:14" x14ac:dyDescent="0.25">
      <c r="A33" s="24">
        <v>5487</v>
      </c>
      <c r="B33" s="20" t="s">
        <v>122</v>
      </c>
      <c r="C33" s="5" t="s">
        <v>123</v>
      </c>
      <c r="D33" s="5" t="s">
        <v>54</v>
      </c>
      <c r="E33" s="32">
        <v>29530</v>
      </c>
      <c r="F33" s="35">
        <v>39661</v>
      </c>
      <c r="G33" s="27">
        <f t="shared" si="6"/>
        <v>38</v>
      </c>
      <c r="H33" s="37">
        <f t="shared" si="0"/>
        <v>11</v>
      </c>
      <c r="I33" s="3">
        <v>40</v>
      </c>
      <c r="J33" s="43">
        <v>10000</v>
      </c>
      <c r="K33" s="4">
        <f t="shared" si="1"/>
        <v>10200</v>
      </c>
      <c r="L33" s="40" t="e">
        <f t="shared" si="2"/>
        <v>#N/A</v>
      </c>
      <c r="M33" s="42" t="e">
        <f t="shared" si="3"/>
        <v>#N/A</v>
      </c>
      <c r="N33" s="4" t="e">
        <f t="shared" si="4"/>
        <v>#N/A</v>
      </c>
    </row>
    <row r="34" spans="1:14" x14ac:dyDescent="0.25">
      <c r="A34" s="24">
        <v>1858</v>
      </c>
      <c r="B34" s="20" t="s">
        <v>124</v>
      </c>
      <c r="C34" s="5" t="s">
        <v>125</v>
      </c>
      <c r="D34" s="5" t="s">
        <v>126</v>
      </c>
      <c r="E34" s="32">
        <v>29483</v>
      </c>
      <c r="F34" s="35">
        <v>39661</v>
      </c>
      <c r="G34" s="27">
        <f t="shared" si="6"/>
        <v>38</v>
      </c>
      <c r="H34" s="37">
        <f t="shared" ref="H34:H65" si="7">DATEDIF(F34,"01/01/2020","y")</f>
        <v>11</v>
      </c>
      <c r="I34" s="3">
        <v>40</v>
      </c>
      <c r="J34" s="41">
        <v>25423</v>
      </c>
      <c r="K34" s="4">
        <f t="shared" ref="K34:K65" si="8">J34*1.02</f>
        <v>25931.46</v>
      </c>
      <c r="L34" s="40" t="e">
        <f t="shared" ref="L34:L65" si="9">HLOOKUP(H34,LONGEVITY,2,TRUE)</f>
        <v>#N/A</v>
      </c>
      <c r="M34" s="42" t="e">
        <f t="shared" ref="M34:M65" si="10">J34*L34</f>
        <v>#N/A</v>
      </c>
      <c r="N34" s="4" t="e">
        <f t="shared" ref="N34:N65" si="11">K34*L34</f>
        <v>#N/A</v>
      </c>
    </row>
    <row r="35" spans="1:14" x14ac:dyDescent="0.25">
      <c r="A35" s="24">
        <v>1684</v>
      </c>
      <c r="B35" s="20" t="s">
        <v>127</v>
      </c>
      <c r="C35" s="5" t="s">
        <v>128</v>
      </c>
      <c r="D35" s="5" t="s">
        <v>142</v>
      </c>
      <c r="E35" s="32">
        <v>3227</v>
      </c>
      <c r="F35" s="34">
        <v>10410</v>
      </c>
      <c r="G35" s="27">
        <f t="shared" si="6"/>
        <v>110</v>
      </c>
      <c r="H35" s="37">
        <f t="shared" si="7"/>
        <v>91</v>
      </c>
      <c r="I35" s="3">
        <v>40</v>
      </c>
      <c r="J35" s="43">
        <v>10000</v>
      </c>
      <c r="K35" s="4">
        <f t="shared" si="8"/>
        <v>10200</v>
      </c>
      <c r="L35" s="40" t="e">
        <f t="shared" si="9"/>
        <v>#N/A</v>
      </c>
      <c r="M35" s="42" t="e">
        <f t="shared" si="10"/>
        <v>#N/A</v>
      </c>
      <c r="N35" s="4" t="e">
        <f t="shared" si="11"/>
        <v>#N/A</v>
      </c>
    </row>
    <row r="36" spans="1:14" x14ac:dyDescent="0.25">
      <c r="A36" s="24">
        <v>5129</v>
      </c>
      <c r="B36" s="20" t="s">
        <v>129</v>
      </c>
      <c r="C36" s="5" t="s">
        <v>130</v>
      </c>
      <c r="D36" s="5" t="s">
        <v>131</v>
      </c>
      <c r="E36" s="32" t="s">
        <v>261</v>
      </c>
      <c r="F36" s="34">
        <v>1206</v>
      </c>
      <c r="G36" s="27">
        <f>DATEDIF("2/4/3883","9/12/4019","y")</f>
        <v>136</v>
      </c>
      <c r="H36" s="37">
        <f t="shared" si="7"/>
        <v>116</v>
      </c>
      <c r="I36" s="3">
        <v>40</v>
      </c>
      <c r="J36" s="43">
        <v>90000</v>
      </c>
      <c r="K36" s="4">
        <f t="shared" si="8"/>
        <v>91800</v>
      </c>
      <c r="L36" s="40" t="e">
        <f t="shared" si="9"/>
        <v>#N/A</v>
      </c>
      <c r="M36" s="42" t="e">
        <f t="shared" si="10"/>
        <v>#N/A</v>
      </c>
      <c r="N36" s="4" t="e">
        <f t="shared" si="11"/>
        <v>#N/A</v>
      </c>
    </row>
    <row r="37" spans="1:14" x14ac:dyDescent="0.25">
      <c r="A37" s="24">
        <v>5329</v>
      </c>
      <c r="B37" s="20" t="s">
        <v>132</v>
      </c>
      <c r="C37" s="5" t="s">
        <v>133</v>
      </c>
      <c r="D37" s="5" t="s">
        <v>134</v>
      </c>
      <c r="E37" s="32">
        <v>20340</v>
      </c>
      <c r="F37" s="34">
        <v>41518</v>
      </c>
      <c r="G37" s="27">
        <f t="shared" ref="G37:G68" si="12">DATEDIF(E37,"9/12/2019","y")</f>
        <v>64</v>
      </c>
      <c r="H37" s="37">
        <f t="shared" si="7"/>
        <v>6</v>
      </c>
      <c r="I37" s="3">
        <v>40</v>
      </c>
      <c r="J37" s="43">
        <v>50000</v>
      </c>
      <c r="K37" s="4">
        <f t="shared" si="8"/>
        <v>51000</v>
      </c>
      <c r="L37" s="40" t="e">
        <f t="shared" si="9"/>
        <v>#N/A</v>
      </c>
      <c r="M37" s="42" t="e">
        <f t="shared" si="10"/>
        <v>#N/A</v>
      </c>
      <c r="N37" s="4" t="e">
        <f t="shared" si="11"/>
        <v>#N/A</v>
      </c>
    </row>
    <row r="38" spans="1:14" x14ac:dyDescent="0.25">
      <c r="A38" s="24">
        <v>1206</v>
      </c>
      <c r="B38" s="20" t="s">
        <v>135</v>
      </c>
      <c r="C38" s="5" t="s">
        <v>136</v>
      </c>
      <c r="D38" s="5" t="s">
        <v>137</v>
      </c>
      <c r="E38" s="32">
        <v>15681</v>
      </c>
      <c r="F38" s="34">
        <v>27491</v>
      </c>
      <c r="G38" s="27">
        <f t="shared" si="12"/>
        <v>76</v>
      </c>
      <c r="H38" s="37">
        <f t="shared" si="7"/>
        <v>44</v>
      </c>
      <c r="I38" s="3">
        <v>40</v>
      </c>
      <c r="J38" s="43">
        <v>50000</v>
      </c>
      <c r="K38" s="4">
        <f t="shared" si="8"/>
        <v>51000</v>
      </c>
      <c r="L38" s="40" t="e">
        <f t="shared" si="9"/>
        <v>#N/A</v>
      </c>
      <c r="M38" s="42" t="e">
        <f t="shared" si="10"/>
        <v>#N/A</v>
      </c>
      <c r="N38" s="4" t="e">
        <f t="shared" si="11"/>
        <v>#N/A</v>
      </c>
    </row>
    <row r="39" spans="1:14" x14ac:dyDescent="0.25">
      <c r="A39" s="24">
        <v>3060</v>
      </c>
      <c r="B39" s="20" t="s">
        <v>138</v>
      </c>
      <c r="C39" s="5" t="s">
        <v>139</v>
      </c>
      <c r="D39" s="5" t="s">
        <v>140</v>
      </c>
      <c r="E39" s="32">
        <v>25115</v>
      </c>
      <c r="F39" s="34">
        <v>39122</v>
      </c>
      <c r="G39" s="27">
        <f t="shared" si="12"/>
        <v>50</v>
      </c>
      <c r="H39" s="37">
        <f t="shared" si="7"/>
        <v>12</v>
      </c>
      <c r="I39" s="3">
        <v>40</v>
      </c>
      <c r="J39" s="43">
        <v>70000</v>
      </c>
      <c r="K39" s="4">
        <f t="shared" si="8"/>
        <v>71400</v>
      </c>
      <c r="L39" s="40" t="e">
        <f t="shared" si="9"/>
        <v>#N/A</v>
      </c>
      <c r="M39" s="42" t="e">
        <f t="shared" si="10"/>
        <v>#N/A</v>
      </c>
      <c r="N39" s="4" t="e">
        <f t="shared" si="11"/>
        <v>#N/A</v>
      </c>
    </row>
    <row r="40" spans="1:14" x14ac:dyDescent="0.25">
      <c r="A40" s="24">
        <v>3582</v>
      </c>
      <c r="B40" s="20" t="s">
        <v>146</v>
      </c>
      <c r="C40" s="5" t="s">
        <v>147</v>
      </c>
      <c r="D40" s="5" t="s">
        <v>75</v>
      </c>
      <c r="E40" s="32">
        <v>29155</v>
      </c>
      <c r="F40" s="34">
        <v>40057</v>
      </c>
      <c r="G40" s="27">
        <f t="shared" si="12"/>
        <v>39</v>
      </c>
      <c r="H40" s="37">
        <f t="shared" si="7"/>
        <v>10</v>
      </c>
      <c r="I40" s="3">
        <v>40</v>
      </c>
      <c r="J40" s="43">
        <v>25000</v>
      </c>
      <c r="K40" s="4">
        <f t="shared" si="8"/>
        <v>25500</v>
      </c>
      <c r="L40" s="40" t="e">
        <f t="shared" si="9"/>
        <v>#N/A</v>
      </c>
      <c r="M40" s="42" t="e">
        <f t="shared" si="10"/>
        <v>#N/A</v>
      </c>
      <c r="N40" s="4" t="e">
        <f t="shared" si="11"/>
        <v>#N/A</v>
      </c>
    </row>
    <row r="41" spans="1:14" x14ac:dyDescent="0.25">
      <c r="A41" s="24">
        <v>5936</v>
      </c>
      <c r="B41" s="20" t="s">
        <v>148</v>
      </c>
      <c r="C41" s="5" t="s">
        <v>149</v>
      </c>
      <c r="D41" s="5" t="s">
        <v>150</v>
      </c>
      <c r="E41" s="32">
        <v>28870</v>
      </c>
      <c r="F41" s="34">
        <v>39692</v>
      </c>
      <c r="G41" s="27">
        <f t="shared" si="12"/>
        <v>40</v>
      </c>
      <c r="H41" s="37">
        <f t="shared" si="7"/>
        <v>11</v>
      </c>
      <c r="I41" s="3">
        <v>40</v>
      </c>
      <c r="J41" s="43">
        <v>20000</v>
      </c>
      <c r="K41" s="4">
        <f t="shared" si="8"/>
        <v>20400</v>
      </c>
      <c r="L41" s="40" t="e">
        <f t="shared" si="9"/>
        <v>#N/A</v>
      </c>
      <c r="M41" s="42" t="e">
        <f t="shared" si="10"/>
        <v>#N/A</v>
      </c>
      <c r="N41" s="4" t="e">
        <f t="shared" si="11"/>
        <v>#N/A</v>
      </c>
    </row>
    <row r="42" spans="1:14" x14ac:dyDescent="0.25">
      <c r="A42" s="24">
        <v>3923</v>
      </c>
      <c r="B42" s="20" t="s">
        <v>151</v>
      </c>
      <c r="C42" s="5" t="s">
        <v>152</v>
      </c>
      <c r="D42" s="5" t="s">
        <v>153</v>
      </c>
      <c r="E42" s="32">
        <v>9409</v>
      </c>
      <c r="F42" s="34">
        <v>38145</v>
      </c>
      <c r="G42" s="27">
        <f t="shared" si="12"/>
        <v>93</v>
      </c>
      <c r="H42" s="37">
        <f t="shared" si="7"/>
        <v>15</v>
      </c>
      <c r="I42" s="3">
        <v>40</v>
      </c>
      <c r="J42" s="43">
        <v>120000</v>
      </c>
      <c r="K42" s="4">
        <f t="shared" si="8"/>
        <v>122400</v>
      </c>
      <c r="L42" s="40" t="e">
        <f t="shared" si="9"/>
        <v>#N/A</v>
      </c>
      <c r="M42" s="42" t="e">
        <f t="shared" si="10"/>
        <v>#N/A</v>
      </c>
      <c r="N42" s="4" t="e">
        <f t="shared" si="11"/>
        <v>#N/A</v>
      </c>
    </row>
    <row r="43" spans="1:14" x14ac:dyDescent="0.25">
      <c r="A43" s="24">
        <v>3571</v>
      </c>
      <c r="B43" s="20" t="s">
        <v>154</v>
      </c>
      <c r="C43" s="5" t="s">
        <v>155</v>
      </c>
      <c r="D43" s="5" t="s">
        <v>156</v>
      </c>
      <c r="E43" s="32">
        <v>28595</v>
      </c>
      <c r="F43" s="34">
        <v>39692</v>
      </c>
      <c r="G43" s="27">
        <f t="shared" si="12"/>
        <v>41</v>
      </c>
      <c r="H43" s="37">
        <f t="shared" si="7"/>
        <v>11</v>
      </c>
      <c r="I43" s="3">
        <v>40</v>
      </c>
      <c r="J43" s="43">
        <v>50000</v>
      </c>
      <c r="K43" s="4">
        <f t="shared" si="8"/>
        <v>51000</v>
      </c>
      <c r="L43" s="40" t="e">
        <f t="shared" si="9"/>
        <v>#N/A</v>
      </c>
      <c r="M43" s="42" t="e">
        <f t="shared" si="10"/>
        <v>#N/A</v>
      </c>
      <c r="N43" s="4" t="e">
        <f t="shared" si="11"/>
        <v>#N/A</v>
      </c>
    </row>
    <row r="44" spans="1:14" x14ac:dyDescent="0.25">
      <c r="A44" s="24">
        <v>1016</v>
      </c>
      <c r="B44" s="20" t="s">
        <v>157</v>
      </c>
      <c r="C44" s="5" t="s">
        <v>158</v>
      </c>
      <c r="D44" s="5" t="s">
        <v>40</v>
      </c>
      <c r="E44" s="32">
        <v>27420</v>
      </c>
      <c r="F44" s="34">
        <v>34791</v>
      </c>
      <c r="G44" s="27">
        <f t="shared" si="12"/>
        <v>44</v>
      </c>
      <c r="H44" s="37">
        <f t="shared" si="7"/>
        <v>24</v>
      </c>
      <c r="I44" s="3">
        <v>40</v>
      </c>
      <c r="J44" s="43">
        <v>60000</v>
      </c>
      <c r="K44" s="4">
        <f t="shared" si="8"/>
        <v>61200</v>
      </c>
      <c r="L44" s="40" t="e">
        <f t="shared" si="9"/>
        <v>#N/A</v>
      </c>
      <c r="M44" s="42" t="e">
        <f t="shared" si="10"/>
        <v>#N/A</v>
      </c>
      <c r="N44" s="4" t="e">
        <f t="shared" si="11"/>
        <v>#N/A</v>
      </c>
    </row>
    <row r="45" spans="1:14" x14ac:dyDescent="0.25">
      <c r="A45" s="24">
        <v>4302</v>
      </c>
      <c r="B45" s="20" t="s">
        <v>159</v>
      </c>
      <c r="C45" s="5" t="s">
        <v>160</v>
      </c>
      <c r="D45" s="5" t="s">
        <v>47</v>
      </c>
      <c r="E45" s="32">
        <v>29432</v>
      </c>
      <c r="F45" s="35">
        <v>39661</v>
      </c>
      <c r="G45" s="27">
        <f t="shared" si="12"/>
        <v>39</v>
      </c>
      <c r="H45" s="37">
        <f t="shared" si="7"/>
        <v>11</v>
      </c>
      <c r="I45" s="3">
        <v>40</v>
      </c>
      <c r="J45" s="41">
        <v>25423</v>
      </c>
      <c r="K45" s="4">
        <f t="shared" si="8"/>
        <v>25931.46</v>
      </c>
      <c r="L45" s="40" t="e">
        <f t="shared" si="9"/>
        <v>#N/A</v>
      </c>
      <c r="M45" s="42" t="e">
        <f t="shared" si="10"/>
        <v>#N/A</v>
      </c>
      <c r="N45" s="4" t="e">
        <f t="shared" si="11"/>
        <v>#N/A</v>
      </c>
    </row>
    <row r="46" spans="1:14" x14ac:dyDescent="0.25">
      <c r="A46" s="24">
        <v>4902</v>
      </c>
      <c r="B46" s="20" t="s">
        <v>163</v>
      </c>
      <c r="C46" s="5" t="s">
        <v>162</v>
      </c>
      <c r="D46" s="5" t="s">
        <v>164</v>
      </c>
      <c r="E46" s="32">
        <v>22804</v>
      </c>
      <c r="F46" s="34">
        <v>26457</v>
      </c>
      <c r="G46" s="27">
        <f t="shared" si="12"/>
        <v>57</v>
      </c>
      <c r="H46" s="37">
        <f t="shared" si="7"/>
        <v>47</v>
      </c>
      <c r="I46" s="3">
        <v>40</v>
      </c>
      <c r="J46" s="43">
        <v>52000</v>
      </c>
      <c r="K46" s="4">
        <f t="shared" si="8"/>
        <v>53040</v>
      </c>
      <c r="L46" s="40" t="e">
        <f t="shared" si="9"/>
        <v>#N/A</v>
      </c>
      <c r="M46" s="42" t="e">
        <f t="shared" si="10"/>
        <v>#N/A</v>
      </c>
      <c r="N46" s="4" t="e">
        <f t="shared" si="11"/>
        <v>#N/A</v>
      </c>
    </row>
    <row r="47" spans="1:14" x14ac:dyDescent="0.25">
      <c r="A47" s="24">
        <v>5186</v>
      </c>
      <c r="B47" s="20" t="s">
        <v>161</v>
      </c>
      <c r="C47" s="5" t="s">
        <v>162</v>
      </c>
      <c r="D47" s="5" t="s">
        <v>47</v>
      </c>
      <c r="E47" s="32">
        <v>29264</v>
      </c>
      <c r="F47" s="35">
        <v>39661</v>
      </c>
      <c r="G47" s="27">
        <f t="shared" si="12"/>
        <v>39</v>
      </c>
      <c r="H47" s="37">
        <f t="shared" si="7"/>
        <v>11</v>
      </c>
      <c r="I47" s="3">
        <v>40</v>
      </c>
      <c r="J47" s="41">
        <v>25423</v>
      </c>
      <c r="K47" s="4">
        <f t="shared" si="8"/>
        <v>25931.46</v>
      </c>
      <c r="L47" s="40" t="e">
        <f t="shared" si="9"/>
        <v>#N/A</v>
      </c>
      <c r="M47" s="42" t="e">
        <f t="shared" si="10"/>
        <v>#N/A</v>
      </c>
      <c r="N47" s="4" t="e">
        <f t="shared" si="11"/>
        <v>#N/A</v>
      </c>
    </row>
    <row r="48" spans="1:14" x14ac:dyDescent="0.25">
      <c r="A48" s="24">
        <v>2649</v>
      </c>
      <c r="B48" s="20" t="s">
        <v>165</v>
      </c>
      <c r="C48" s="5" t="s">
        <v>166</v>
      </c>
      <c r="D48" s="5" t="s">
        <v>262</v>
      </c>
      <c r="E48" s="32">
        <v>24541</v>
      </c>
      <c r="F48" s="34">
        <v>40422</v>
      </c>
      <c r="G48" s="27">
        <f t="shared" si="12"/>
        <v>52</v>
      </c>
      <c r="H48" s="37">
        <f t="shared" si="7"/>
        <v>9</v>
      </c>
      <c r="I48" s="3">
        <v>40</v>
      </c>
      <c r="J48" s="43">
        <v>85000</v>
      </c>
      <c r="K48" s="4">
        <f t="shared" si="8"/>
        <v>86700</v>
      </c>
      <c r="L48" s="40" t="e">
        <f t="shared" si="9"/>
        <v>#N/A</v>
      </c>
      <c r="M48" s="42" t="e">
        <f t="shared" si="10"/>
        <v>#N/A</v>
      </c>
      <c r="N48" s="4" t="e">
        <f t="shared" si="11"/>
        <v>#N/A</v>
      </c>
    </row>
    <row r="49" spans="1:14" x14ac:dyDescent="0.25">
      <c r="A49" s="24">
        <v>2832</v>
      </c>
      <c r="B49" s="20" t="s">
        <v>169</v>
      </c>
      <c r="C49" s="5" t="s">
        <v>170</v>
      </c>
      <c r="D49" s="5" t="s">
        <v>47</v>
      </c>
      <c r="E49" s="32">
        <v>29379</v>
      </c>
      <c r="F49" s="35">
        <v>39661</v>
      </c>
      <c r="G49" s="27">
        <f t="shared" si="12"/>
        <v>39</v>
      </c>
      <c r="H49" s="37">
        <f t="shared" si="7"/>
        <v>11</v>
      </c>
      <c r="I49" s="3">
        <v>40</v>
      </c>
      <c r="J49" s="41">
        <v>25423</v>
      </c>
      <c r="K49" s="4">
        <f t="shared" si="8"/>
        <v>25931.46</v>
      </c>
      <c r="L49" s="40" t="e">
        <f t="shared" si="9"/>
        <v>#N/A</v>
      </c>
      <c r="M49" s="42" t="e">
        <f t="shared" si="10"/>
        <v>#N/A</v>
      </c>
      <c r="N49" s="4" t="e">
        <f t="shared" si="11"/>
        <v>#N/A</v>
      </c>
    </row>
    <row r="50" spans="1:14" x14ac:dyDescent="0.25">
      <c r="A50" s="24">
        <v>2802</v>
      </c>
      <c r="B50" s="20" t="s">
        <v>167</v>
      </c>
      <c r="C50" s="5" t="s">
        <v>168</v>
      </c>
      <c r="D50" s="5" t="s">
        <v>54</v>
      </c>
      <c r="E50" s="32">
        <v>29377</v>
      </c>
      <c r="F50" s="35">
        <v>39661</v>
      </c>
      <c r="G50" s="27">
        <f t="shared" si="12"/>
        <v>39</v>
      </c>
      <c r="H50" s="37">
        <f t="shared" si="7"/>
        <v>11</v>
      </c>
      <c r="I50" s="3">
        <v>40</v>
      </c>
      <c r="J50" s="43">
        <v>10000</v>
      </c>
      <c r="K50" s="4">
        <f t="shared" si="8"/>
        <v>10200</v>
      </c>
      <c r="L50" s="40" t="e">
        <f t="shared" si="9"/>
        <v>#N/A</v>
      </c>
      <c r="M50" s="42" t="e">
        <f t="shared" si="10"/>
        <v>#N/A</v>
      </c>
      <c r="N50" s="4" t="e">
        <f t="shared" si="11"/>
        <v>#N/A</v>
      </c>
    </row>
    <row r="51" spans="1:14" x14ac:dyDescent="0.25">
      <c r="A51" s="24">
        <v>2073</v>
      </c>
      <c r="B51" s="20" t="s">
        <v>171</v>
      </c>
      <c r="C51" s="5" t="s">
        <v>172</v>
      </c>
      <c r="D51" s="5" t="s">
        <v>173</v>
      </c>
      <c r="E51" s="32">
        <v>17079</v>
      </c>
      <c r="F51" s="34">
        <v>24351</v>
      </c>
      <c r="G51" s="27">
        <f t="shared" si="12"/>
        <v>72</v>
      </c>
      <c r="H51" s="37">
        <f t="shared" si="7"/>
        <v>53</v>
      </c>
      <c r="I51" s="3">
        <v>40</v>
      </c>
      <c r="J51" s="43">
        <v>95000</v>
      </c>
      <c r="K51" s="4">
        <f t="shared" si="8"/>
        <v>96900</v>
      </c>
      <c r="L51" s="40" t="e">
        <f t="shared" si="9"/>
        <v>#N/A</v>
      </c>
      <c r="M51" s="42" t="e">
        <f t="shared" si="10"/>
        <v>#N/A</v>
      </c>
      <c r="N51" s="4" t="e">
        <f t="shared" si="11"/>
        <v>#N/A</v>
      </c>
    </row>
    <row r="52" spans="1:14" x14ac:dyDescent="0.25">
      <c r="A52" s="24">
        <v>4371</v>
      </c>
      <c r="B52" s="20" t="s">
        <v>174</v>
      </c>
      <c r="C52" s="5" t="s">
        <v>175</v>
      </c>
      <c r="D52" s="5" t="s">
        <v>94</v>
      </c>
      <c r="E52" s="32">
        <v>16560</v>
      </c>
      <c r="F52" s="34">
        <v>23925</v>
      </c>
      <c r="G52" s="27">
        <f t="shared" si="12"/>
        <v>74</v>
      </c>
      <c r="H52" s="37">
        <f t="shared" si="7"/>
        <v>54</v>
      </c>
      <c r="I52" s="3">
        <v>40</v>
      </c>
      <c r="J52" s="43">
        <v>55000</v>
      </c>
      <c r="K52" s="4">
        <f t="shared" si="8"/>
        <v>56100</v>
      </c>
      <c r="L52" s="40" t="e">
        <f t="shared" si="9"/>
        <v>#N/A</v>
      </c>
      <c r="M52" s="42" t="e">
        <f t="shared" si="10"/>
        <v>#N/A</v>
      </c>
      <c r="N52" s="4" t="e">
        <f t="shared" si="11"/>
        <v>#N/A</v>
      </c>
    </row>
    <row r="53" spans="1:14" x14ac:dyDescent="0.25">
      <c r="A53" s="24">
        <v>1489</v>
      </c>
      <c r="B53" s="20" t="s">
        <v>176</v>
      </c>
      <c r="C53" s="5" t="s">
        <v>177</v>
      </c>
      <c r="D53" s="5" t="s">
        <v>178</v>
      </c>
      <c r="E53" s="32">
        <v>13052</v>
      </c>
      <c r="F53" s="34">
        <v>20357</v>
      </c>
      <c r="G53" s="27">
        <f t="shared" si="12"/>
        <v>83</v>
      </c>
      <c r="H53" s="37">
        <f t="shared" si="7"/>
        <v>64</v>
      </c>
      <c r="I53" s="3">
        <v>40</v>
      </c>
      <c r="J53" s="43">
        <v>85000</v>
      </c>
      <c r="K53" s="4">
        <f t="shared" si="8"/>
        <v>86700</v>
      </c>
      <c r="L53" s="40" t="e">
        <f t="shared" si="9"/>
        <v>#N/A</v>
      </c>
      <c r="M53" s="42" t="e">
        <f t="shared" si="10"/>
        <v>#N/A</v>
      </c>
      <c r="N53" s="4" t="e">
        <f t="shared" si="11"/>
        <v>#N/A</v>
      </c>
    </row>
    <row r="54" spans="1:14" x14ac:dyDescent="0.25">
      <c r="A54" s="24">
        <v>5893</v>
      </c>
      <c r="B54" s="20" t="s">
        <v>182</v>
      </c>
      <c r="C54" s="5" t="s">
        <v>183</v>
      </c>
      <c r="D54" s="5" t="s">
        <v>47</v>
      </c>
      <c r="E54" s="32">
        <v>29476</v>
      </c>
      <c r="F54" s="35">
        <v>39661</v>
      </c>
      <c r="G54" s="27">
        <f t="shared" si="12"/>
        <v>39</v>
      </c>
      <c r="H54" s="37">
        <f t="shared" si="7"/>
        <v>11</v>
      </c>
      <c r="I54" s="3">
        <v>40</v>
      </c>
      <c r="J54" s="41">
        <v>25423</v>
      </c>
      <c r="K54" s="4">
        <f t="shared" si="8"/>
        <v>25931.46</v>
      </c>
      <c r="L54" s="40" t="e">
        <f t="shared" si="9"/>
        <v>#N/A</v>
      </c>
      <c r="M54" s="42" t="e">
        <f t="shared" si="10"/>
        <v>#N/A</v>
      </c>
      <c r="N54" s="4" t="e">
        <f t="shared" si="11"/>
        <v>#N/A</v>
      </c>
    </row>
    <row r="55" spans="1:14" x14ac:dyDescent="0.25">
      <c r="A55" s="24">
        <v>2351</v>
      </c>
      <c r="B55" s="20" t="s">
        <v>184</v>
      </c>
      <c r="C55" s="5" t="s">
        <v>183</v>
      </c>
      <c r="D55" s="5" t="s">
        <v>47</v>
      </c>
      <c r="E55" s="32">
        <v>29476</v>
      </c>
      <c r="F55" s="35">
        <v>39661</v>
      </c>
      <c r="G55" s="27">
        <f t="shared" si="12"/>
        <v>39</v>
      </c>
      <c r="H55" s="37">
        <f t="shared" si="7"/>
        <v>11</v>
      </c>
      <c r="I55" s="3">
        <v>40</v>
      </c>
      <c r="J55" s="41">
        <v>25423</v>
      </c>
      <c r="K55" s="4">
        <f t="shared" si="8"/>
        <v>25931.46</v>
      </c>
      <c r="L55" s="40" t="e">
        <f t="shared" si="9"/>
        <v>#N/A</v>
      </c>
      <c r="M55" s="42" t="e">
        <f t="shared" si="10"/>
        <v>#N/A</v>
      </c>
      <c r="N55" s="4" t="e">
        <f t="shared" si="11"/>
        <v>#N/A</v>
      </c>
    </row>
    <row r="56" spans="1:14" x14ac:dyDescent="0.25">
      <c r="A56" s="24">
        <v>2736</v>
      </c>
      <c r="B56" s="20" t="s">
        <v>179</v>
      </c>
      <c r="C56" s="5" t="s">
        <v>180</v>
      </c>
      <c r="D56" s="5" t="s">
        <v>181</v>
      </c>
      <c r="E56" s="32">
        <v>24752</v>
      </c>
      <c r="F56" s="34">
        <v>31989</v>
      </c>
      <c r="G56" s="27">
        <f t="shared" si="12"/>
        <v>51</v>
      </c>
      <c r="H56" s="37">
        <f t="shared" si="7"/>
        <v>32</v>
      </c>
      <c r="I56" s="3">
        <v>40</v>
      </c>
      <c r="J56" s="43">
        <v>10000</v>
      </c>
      <c r="K56" s="4">
        <f t="shared" si="8"/>
        <v>10200</v>
      </c>
      <c r="L56" s="40" t="e">
        <f t="shared" si="9"/>
        <v>#N/A</v>
      </c>
      <c r="M56" s="42" t="e">
        <f t="shared" si="10"/>
        <v>#N/A</v>
      </c>
      <c r="N56" s="4" t="e">
        <f t="shared" si="11"/>
        <v>#N/A</v>
      </c>
    </row>
    <row r="57" spans="1:14" x14ac:dyDescent="0.25">
      <c r="A57" s="24">
        <v>2211</v>
      </c>
      <c r="B57" s="20" t="s">
        <v>185</v>
      </c>
      <c r="C57" s="5" t="s">
        <v>186</v>
      </c>
      <c r="D57" s="5" t="s">
        <v>187</v>
      </c>
      <c r="E57" s="32">
        <v>22045</v>
      </c>
      <c r="F57" s="34">
        <v>37353</v>
      </c>
      <c r="G57" s="27">
        <f t="shared" si="12"/>
        <v>59</v>
      </c>
      <c r="H57" s="37">
        <f t="shared" si="7"/>
        <v>17</v>
      </c>
      <c r="I57" s="3">
        <v>40</v>
      </c>
      <c r="J57" s="43">
        <v>60000</v>
      </c>
      <c r="K57" s="4">
        <f t="shared" si="8"/>
        <v>61200</v>
      </c>
      <c r="L57" s="40" t="e">
        <f t="shared" si="9"/>
        <v>#N/A</v>
      </c>
      <c r="M57" s="42" t="e">
        <f t="shared" si="10"/>
        <v>#N/A</v>
      </c>
      <c r="N57" s="4" t="e">
        <f t="shared" si="11"/>
        <v>#N/A</v>
      </c>
    </row>
    <row r="58" spans="1:14" x14ac:dyDescent="0.25">
      <c r="A58" s="24">
        <v>3946</v>
      </c>
      <c r="B58" s="20" t="s">
        <v>143</v>
      </c>
      <c r="C58" s="5" t="s">
        <v>144</v>
      </c>
      <c r="D58" s="5" t="s">
        <v>145</v>
      </c>
      <c r="E58" s="32">
        <v>29433</v>
      </c>
      <c r="F58" s="35">
        <v>39661</v>
      </c>
      <c r="G58" s="27">
        <f t="shared" si="12"/>
        <v>39</v>
      </c>
      <c r="H58" s="37">
        <f t="shared" si="7"/>
        <v>11</v>
      </c>
      <c r="I58" s="3">
        <v>40</v>
      </c>
      <c r="J58" s="43">
        <v>25423</v>
      </c>
      <c r="K58" s="4">
        <f t="shared" si="8"/>
        <v>25931.46</v>
      </c>
      <c r="L58" s="40" t="e">
        <f t="shared" si="9"/>
        <v>#N/A</v>
      </c>
      <c r="M58" s="42" t="e">
        <f t="shared" si="10"/>
        <v>#N/A</v>
      </c>
      <c r="N58" s="4" t="e">
        <f t="shared" si="11"/>
        <v>#N/A</v>
      </c>
    </row>
    <row r="59" spans="1:14" x14ac:dyDescent="0.25">
      <c r="A59" s="24">
        <v>2635</v>
      </c>
      <c r="B59" s="20" t="s">
        <v>188</v>
      </c>
      <c r="C59" s="5" t="s">
        <v>189</v>
      </c>
      <c r="D59" s="5" t="s">
        <v>262</v>
      </c>
      <c r="E59" s="32">
        <v>24011</v>
      </c>
      <c r="F59" s="34">
        <v>39326</v>
      </c>
      <c r="G59" s="27">
        <f t="shared" si="12"/>
        <v>53</v>
      </c>
      <c r="H59" s="37">
        <f t="shared" si="7"/>
        <v>12</v>
      </c>
      <c r="I59" s="3">
        <v>40</v>
      </c>
      <c r="J59" s="43">
        <v>85000</v>
      </c>
      <c r="K59" s="4">
        <f t="shared" si="8"/>
        <v>86700</v>
      </c>
      <c r="L59" s="40" t="e">
        <f t="shared" si="9"/>
        <v>#N/A</v>
      </c>
      <c r="M59" s="42" t="e">
        <f t="shared" si="10"/>
        <v>#N/A</v>
      </c>
      <c r="N59" s="4" t="e">
        <f t="shared" si="11"/>
        <v>#N/A</v>
      </c>
    </row>
    <row r="60" spans="1:14" x14ac:dyDescent="0.25">
      <c r="A60" s="24">
        <v>2867</v>
      </c>
      <c r="B60" s="20" t="s">
        <v>190</v>
      </c>
      <c r="C60" s="5" t="s">
        <v>191</v>
      </c>
      <c r="D60" s="5" t="s">
        <v>192</v>
      </c>
      <c r="E60" s="32">
        <v>378</v>
      </c>
      <c r="F60" s="34">
        <v>7465</v>
      </c>
      <c r="G60" s="27">
        <f t="shared" si="12"/>
        <v>118</v>
      </c>
      <c r="H60" s="37">
        <f t="shared" si="7"/>
        <v>99</v>
      </c>
      <c r="I60" s="3">
        <v>40</v>
      </c>
      <c r="J60" s="43">
        <v>10000</v>
      </c>
      <c r="K60" s="4">
        <f t="shared" si="8"/>
        <v>10200</v>
      </c>
      <c r="L60" s="40" t="e">
        <f t="shared" si="9"/>
        <v>#N/A</v>
      </c>
      <c r="M60" s="42" t="e">
        <f t="shared" si="10"/>
        <v>#N/A</v>
      </c>
      <c r="N60" s="4" t="e">
        <f t="shared" si="11"/>
        <v>#N/A</v>
      </c>
    </row>
    <row r="61" spans="1:14" x14ac:dyDescent="0.25">
      <c r="A61" s="24">
        <v>3054</v>
      </c>
      <c r="B61" s="20" t="s">
        <v>193</v>
      </c>
      <c r="C61" s="5" t="s">
        <v>194</v>
      </c>
      <c r="D61" s="5" t="s">
        <v>195</v>
      </c>
      <c r="E61" s="32">
        <v>17167</v>
      </c>
      <c r="F61" s="34">
        <v>21916</v>
      </c>
      <c r="G61" s="27">
        <f t="shared" si="12"/>
        <v>72</v>
      </c>
      <c r="H61" s="37">
        <f t="shared" si="7"/>
        <v>60</v>
      </c>
      <c r="I61" s="3">
        <v>40</v>
      </c>
      <c r="J61" s="43">
        <v>100000</v>
      </c>
      <c r="K61" s="4">
        <f t="shared" si="8"/>
        <v>102000</v>
      </c>
      <c r="L61" s="40" t="e">
        <f t="shared" si="9"/>
        <v>#N/A</v>
      </c>
      <c r="M61" s="42" t="e">
        <f t="shared" si="10"/>
        <v>#N/A</v>
      </c>
      <c r="N61" s="4" t="e">
        <f t="shared" si="11"/>
        <v>#N/A</v>
      </c>
    </row>
    <row r="62" spans="1:14" x14ac:dyDescent="0.25">
      <c r="A62" s="24">
        <v>2203</v>
      </c>
      <c r="B62" s="20" t="s">
        <v>196</v>
      </c>
      <c r="C62" s="5" t="s">
        <v>197</v>
      </c>
      <c r="D62" s="5" t="s">
        <v>198</v>
      </c>
      <c r="E62" s="32">
        <v>7414</v>
      </c>
      <c r="F62" s="34">
        <v>38469</v>
      </c>
      <c r="G62" s="27">
        <f t="shared" si="12"/>
        <v>99</v>
      </c>
      <c r="H62" s="37">
        <f t="shared" si="7"/>
        <v>14</v>
      </c>
      <c r="I62" s="3">
        <v>40</v>
      </c>
      <c r="J62" s="43">
        <v>75000</v>
      </c>
      <c r="K62" s="4">
        <f t="shared" si="8"/>
        <v>76500</v>
      </c>
      <c r="L62" s="40" t="e">
        <f t="shared" si="9"/>
        <v>#N/A</v>
      </c>
      <c r="M62" s="42" t="e">
        <f t="shared" si="10"/>
        <v>#N/A</v>
      </c>
      <c r="N62" s="4" t="e">
        <f t="shared" si="11"/>
        <v>#N/A</v>
      </c>
    </row>
    <row r="63" spans="1:14" x14ac:dyDescent="0.25">
      <c r="A63" s="24">
        <v>1903</v>
      </c>
      <c r="B63" s="20" t="s">
        <v>199</v>
      </c>
      <c r="C63" s="5" t="s">
        <v>200</v>
      </c>
      <c r="D63" s="5" t="s">
        <v>201</v>
      </c>
      <c r="E63" s="32">
        <v>14922</v>
      </c>
      <c r="F63" s="34">
        <v>31236</v>
      </c>
      <c r="G63" s="27">
        <f t="shared" si="12"/>
        <v>78</v>
      </c>
      <c r="H63" s="37">
        <f t="shared" si="7"/>
        <v>34</v>
      </c>
      <c r="I63" s="3">
        <v>40</v>
      </c>
      <c r="J63" s="43">
        <v>90000</v>
      </c>
      <c r="K63" s="4">
        <f t="shared" si="8"/>
        <v>91800</v>
      </c>
      <c r="L63" s="40" t="e">
        <f t="shared" si="9"/>
        <v>#N/A</v>
      </c>
      <c r="M63" s="42" t="e">
        <f t="shared" si="10"/>
        <v>#N/A</v>
      </c>
      <c r="N63" s="4" t="e">
        <f t="shared" si="11"/>
        <v>#N/A</v>
      </c>
    </row>
    <row r="64" spans="1:14" x14ac:dyDescent="0.25">
      <c r="A64" s="24">
        <v>2977</v>
      </c>
      <c r="B64" s="20" t="s">
        <v>202</v>
      </c>
      <c r="C64" s="5" t="s">
        <v>203</v>
      </c>
      <c r="D64" s="5" t="s">
        <v>94</v>
      </c>
      <c r="E64" s="32">
        <v>18821</v>
      </c>
      <c r="F64" s="34">
        <v>30031</v>
      </c>
      <c r="G64" s="27">
        <f t="shared" si="12"/>
        <v>68</v>
      </c>
      <c r="H64" s="37">
        <f t="shared" si="7"/>
        <v>37</v>
      </c>
      <c r="I64" s="3">
        <v>40</v>
      </c>
      <c r="J64" s="43">
        <v>55000</v>
      </c>
      <c r="K64" s="4">
        <f t="shared" si="8"/>
        <v>56100</v>
      </c>
      <c r="L64" s="40" t="e">
        <f t="shared" si="9"/>
        <v>#N/A</v>
      </c>
      <c r="M64" s="42" t="e">
        <f t="shared" si="10"/>
        <v>#N/A</v>
      </c>
      <c r="N64" s="4" t="e">
        <f t="shared" si="11"/>
        <v>#N/A</v>
      </c>
    </row>
    <row r="65" spans="1:14" x14ac:dyDescent="0.25">
      <c r="A65" s="24">
        <v>5223</v>
      </c>
      <c r="B65" s="20" t="s">
        <v>204</v>
      </c>
      <c r="C65" s="5" t="s">
        <v>205</v>
      </c>
      <c r="D65" s="5" t="s">
        <v>206</v>
      </c>
      <c r="E65" s="32">
        <v>28633</v>
      </c>
      <c r="F65" s="34">
        <v>38234</v>
      </c>
      <c r="G65" s="27">
        <f t="shared" si="12"/>
        <v>41</v>
      </c>
      <c r="H65" s="37">
        <f t="shared" si="7"/>
        <v>15</v>
      </c>
      <c r="I65" s="3">
        <v>40</v>
      </c>
      <c r="J65" s="43">
        <v>47000</v>
      </c>
      <c r="K65" s="4">
        <f t="shared" si="8"/>
        <v>47940</v>
      </c>
      <c r="L65" s="40" t="e">
        <f t="shared" si="9"/>
        <v>#N/A</v>
      </c>
      <c r="M65" s="42" t="e">
        <f t="shared" si="10"/>
        <v>#N/A</v>
      </c>
      <c r="N65" s="4" t="e">
        <f t="shared" si="11"/>
        <v>#N/A</v>
      </c>
    </row>
    <row r="66" spans="1:14" x14ac:dyDescent="0.25">
      <c r="A66" s="24">
        <v>4806</v>
      </c>
      <c r="B66" s="20" t="s">
        <v>207</v>
      </c>
      <c r="C66" s="5" t="s">
        <v>208</v>
      </c>
      <c r="D66" s="5" t="s">
        <v>209</v>
      </c>
      <c r="E66" s="32">
        <v>24940</v>
      </c>
      <c r="F66" s="34">
        <v>32298</v>
      </c>
      <c r="G66" s="27">
        <f t="shared" si="12"/>
        <v>51</v>
      </c>
      <c r="H66" s="37">
        <f t="shared" ref="H66:H87" si="13">DATEDIF(F66,"01/01/2020","y")</f>
        <v>31</v>
      </c>
      <c r="I66" s="3">
        <v>40</v>
      </c>
      <c r="J66" s="43">
        <v>45000</v>
      </c>
      <c r="K66" s="4">
        <f t="shared" ref="K66:K87" si="14">J66*1.02</f>
        <v>45900</v>
      </c>
      <c r="L66" s="40" t="e">
        <f t="shared" ref="L66:L87" si="15">HLOOKUP(H66,LONGEVITY,2,TRUE)</f>
        <v>#N/A</v>
      </c>
      <c r="M66" s="42" t="e">
        <f t="shared" ref="M66:M87" si="16">J66*L66</f>
        <v>#N/A</v>
      </c>
      <c r="N66" s="4" t="e">
        <f t="shared" ref="N66:N87" si="17">K66*L66</f>
        <v>#N/A</v>
      </c>
    </row>
    <row r="67" spans="1:14" x14ac:dyDescent="0.25">
      <c r="A67" s="24">
        <v>1247</v>
      </c>
      <c r="B67" s="20" t="s">
        <v>210</v>
      </c>
      <c r="C67" s="5" t="s">
        <v>211</v>
      </c>
      <c r="D67" s="5" t="s">
        <v>212</v>
      </c>
      <c r="E67" s="32">
        <v>14729</v>
      </c>
      <c r="F67" s="34">
        <v>41518</v>
      </c>
      <c r="G67" s="27">
        <f t="shared" si="12"/>
        <v>79</v>
      </c>
      <c r="H67" s="37">
        <f t="shared" si="13"/>
        <v>6</v>
      </c>
      <c r="I67" s="3">
        <v>40</v>
      </c>
      <c r="J67" s="43">
        <v>82000</v>
      </c>
      <c r="K67" s="4">
        <f t="shared" si="14"/>
        <v>83640</v>
      </c>
      <c r="L67" s="40" t="e">
        <f t="shared" si="15"/>
        <v>#N/A</v>
      </c>
      <c r="M67" s="42" t="e">
        <f t="shared" si="16"/>
        <v>#N/A</v>
      </c>
      <c r="N67" s="4" t="e">
        <f t="shared" si="17"/>
        <v>#N/A</v>
      </c>
    </row>
    <row r="68" spans="1:14" x14ac:dyDescent="0.25">
      <c r="A68" s="24">
        <v>5436</v>
      </c>
      <c r="B68" s="20" t="s">
        <v>213</v>
      </c>
      <c r="C68" s="5" t="s">
        <v>214</v>
      </c>
      <c r="D68" s="5" t="s">
        <v>47</v>
      </c>
      <c r="E68" s="32">
        <v>29539</v>
      </c>
      <c r="F68" s="35">
        <v>39661</v>
      </c>
      <c r="G68" s="27">
        <f t="shared" si="12"/>
        <v>38</v>
      </c>
      <c r="H68" s="37">
        <f t="shared" si="13"/>
        <v>11</v>
      </c>
      <c r="I68" s="3">
        <v>40</v>
      </c>
      <c r="J68" s="41">
        <v>25423</v>
      </c>
      <c r="K68" s="4">
        <f t="shared" si="14"/>
        <v>25931.46</v>
      </c>
      <c r="L68" s="40" t="e">
        <f t="shared" si="15"/>
        <v>#N/A</v>
      </c>
      <c r="M68" s="42" t="e">
        <f t="shared" si="16"/>
        <v>#N/A</v>
      </c>
      <c r="N68" s="4" t="e">
        <f t="shared" si="17"/>
        <v>#N/A</v>
      </c>
    </row>
    <row r="69" spans="1:14" x14ac:dyDescent="0.25">
      <c r="A69" s="24">
        <v>2847</v>
      </c>
      <c r="B69" s="20" t="s">
        <v>215</v>
      </c>
      <c r="C69" s="5" t="s">
        <v>216</v>
      </c>
      <c r="D69" s="5" t="s">
        <v>212</v>
      </c>
      <c r="E69" s="32">
        <v>16811</v>
      </c>
      <c r="F69" s="34">
        <v>24351</v>
      </c>
      <c r="G69" s="27">
        <f t="shared" ref="G69:G87" si="18">DATEDIF(E69,"9/12/2019","y")</f>
        <v>73</v>
      </c>
      <c r="H69" s="37">
        <f t="shared" si="13"/>
        <v>53</v>
      </c>
      <c r="I69" s="3">
        <v>40</v>
      </c>
      <c r="J69" s="43">
        <v>90000</v>
      </c>
      <c r="K69" s="4">
        <f t="shared" si="14"/>
        <v>91800</v>
      </c>
      <c r="L69" s="40" t="e">
        <f t="shared" si="15"/>
        <v>#N/A</v>
      </c>
      <c r="M69" s="42" t="e">
        <f t="shared" si="16"/>
        <v>#N/A</v>
      </c>
      <c r="N69" s="4" t="e">
        <f t="shared" si="17"/>
        <v>#N/A</v>
      </c>
    </row>
    <row r="70" spans="1:14" x14ac:dyDescent="0.25">
      <c r="A70" s="24">
        <v>1620</v>
      </c>
      <c r="B70" s="20" t="s">
        <v>217</v>
      </c>
      <c r="C70" s="5" t="s">
        <v>218</v>
      </c>
      <c r="D70" s="5" t="s">
        <v>75</v>
      </c>
      <c r="E70" s="32">
        <v>28570</v>
      </c>
      <c r="F70" s="34">
        <v>39692</v>
      </c>
      <c r="G70" s="27">
        <f t="shared" si="18"/>
        <v>41</v>
      </c>
      <c r="H70" s="37">
        <f t="shared" si="13"/>
        <v>11</v>
      </c>
      <c r="I70" s="3">
        <v>40</v>
      </c>
      <c r="J70" s="43">
        <v>25000</v>
      </c>
      <c r="K70" s="4">
        <f t="shared" si="14"/>
        <v>25500</v>
      </c>
      <c r="L70" s="40" t="e">
        <f t="shared" si="15"/>
        <v>#N/A</v>
      </c>
      <c r="M70" s="42" t="e">
        <f t="shared" si="16"/>
        <v>#N/A</v>
      </c>
      <c r="N70" s="4" t="e">
        <f t="shared" si="17"/>
        <v>#N/A</v>
      </c>
    </row>
    <row r="71" spans="1:14" x14ac:dyDescent="0.25">
      <c r="A71" s="24">
        <v>2189</v>
      </c>
      <c r="B71" s="20" t="s">
        <v>219</v>
      </c>
      <c r="C71" s="5" t="s">
        <v>220</v>
      </c>
      <c r="D71" s="5" t="s">
        <v>221</v>
      </c>
      <c r="E71" s="32">
        <v>15476</v>
      </c>
      <c r="F71" s="34">
        <v>26543</v>
      </c>
      <c r="G71" s="27">
        <f t="shared" si="18"/>
        <v>77</v>
      </c>
      <c r="H71" s="37">
        <f t="shared" si="13"/>
        <v>47</v>
      </c>
      <c r="I71" s="3">
        <v>40</v>
      </c>
      <c r="J71" s="43">
        <v>72000</v>
      </c>
      <c r="K71" s="4">
        <f t="shared" si="14"/>
        <v>73440</v>
      </c>
      <c r="L71" s="40" t="e">
        <f t="shared" si="15"/>
        <v>#N/A</v>
      </c>
      <c r="M71" s="42" t="e">
        <f t="shared" si="16"/>
        <v>#N/A</v>
      </c>
      <c r="N71" s="4" t="e">
        <f t="shared" si="17"/>
        <v>#N/A</v>
      </c>
    </row>
    <row r="72" spans="1:14" x14ac:dyDescent="0.25">
      <c r="A72" s="24">
        <v>4777</v>
      </c>
      <c r="B72" s="20" t="s">
        <v>222</v>
      </c>
      <c r="C72" s="5" t="s">
        <v>223</v>
      </c>
      <c r="D72" s="5" t="s">
        <v>47</v>
      </c>
      <c r="E72" s="32">
        <v>29684</v>
      </c>
      <c r="F72" s="35">
        <v>39661</v>
      </c>
      <c r="G72" s="27">
        <f t="shared" si="18"/>
        <v>38</v>
      </c>
      <c r="H72" s="37">
        <f t="shared" si="13"/>
        <v>11</v>
      </c>
      <c r="I72" s="3">
        <v>40</v>
      </c>
      <c r="J72" s="41">
        <v>25423</v>
      </c>
      <c r="K72" s="4">
        <f t="shared" si="14"/>
        <v>25931.46</v>
      </c>
      <c r="L72" s="40" t="e">
        <f t="shared" si="15"/>
        <v>#N/A</v>
      </c>
      <c r="M72" s="42" t="e">
        <f t="shared" si="16"/>
        <v>#N/A</v>
      </c>
      <c r="N72" s="4" t="e">
        <f t="shared" si="17"/>
        <v>#N/A</v>
      </c>
    </row>
    <row r="73" spans="1:14" x14ac:dyDescent="0.25">
      <c r="A73" s="24">
        <v>1182</v>
      </c>
      <c r="B73" s="20" t="s">
        <v>225</v>
      </c>
      <c r="C73" s="5" t="s">
        <v>224</v>
      </c>
      <c r="D73" s="5" t="s">
        <v>94</v>
      </c>
      <c r="E73" s="32">
        <v>28612</v>
      </c>
      <c r="F73" s="34">
        <v>36893</v>
      </c>
      <c r="G73" s="27">
        <f t="shared" si="18"/>
        <v>41</v>
      </c>
      <c r="H73" s="37">
        <f t="shared" si="13"/>
        <v>18</v>
      </c>
      <c r="I73" s="3">
        <v>40</v>
      </c>
      <c r="J73" s="43">
        <v>55000</v>
      </c>
      <c r="K73" s="4">
        <f t="shared" si="14"/>
        <v>56100</v>
      </c>
      <c r="L73" s="40" t="e">
        <f t="shared" si="15"/>
        <v>#N/A</v>
      </c>
      <c r="M73" s="42" t="e">
        <f t="shared" si="16"/>
        <v>#N/A</v>
      </c>
      <c r="N73" s="4" t="e">
        <f t="shared" si="17"/>
        <v>#N/A</v>
      </c>
    </row>
    <row r="74" spans="1:14" x14ac:dyDescent="0.25">
      <c r="A74" s="24">
        <v>1940</v>
      </c>
      <c r="B74" s="20" t="s">
        <v>226</v>
      </c>
      <c r="C74" s="5" t="s">
        <v>227</v>
      </c>
      <c r="D74" s="5" t="s">
        <v>228</v>
      </c>
      <c r="E74" s="32">
        <v>19062</v>
      </c>
      <c r="F74" s="34">
        <v>25812</v>
      </c>
      <c r="G74" s="27">
        <f t="shared" si="18"/>
        <v>67</v>
      </c>
      <c r="H74" s="37">
        <f t="shared" si="13"/>
        <v>49</v>
      </c>
      <c r="I74" s="3">
        <v>40</v>
      </c>
      <c r="J74" s="43">
        <v>78000</v>
      </c>
      <c r="K74" s="4">
        <f t="shared" si="14"/>
        <v>79560</v>
      </c>
      <c r="L74" s="40" t="e">
        <f t="shared" si="15"/>
        <v>#N/A</v>
      </c>
      <c r="M74" s="42" t="e">
        <f t="shared" si="16"/>
        <v>#N/A</v>
      </c>
      <c r="N74" s="4" t="e">
        <f t="shared" si="17"/>
        <v>#N/A</v>
      </c>
    </row>
    <row r="75" spans="1:14" x14ac:dyDescent="0.25">
      <c r="A75" s="24">
        <v>3965</v>
      </c>
      <c r="B75" s="20" t="s">
        <v>229</v>
      </c>
      <c r="C75" s="5" t="s">
        <v>230</v>
      </c>
      <c r="D75" s="5" t="s">
        <v>231</v>
      </c>
      <c r="E75" s="32">
        <v>20327</v>
      </c>
      <c r="F75" s="34">
        <v>31294</v>
      </c>
      <c r="G75" s="27">
        <f t="shared" si="18"/>
        <v>64</v>
      </c>
      <c r="H75" s="37">
        <f t="shared" si="13"/>
        <v>34</v>
      </c>
      <c r="I75" s="3">
        <v>40</v>
      </c>
      <c r="J75" s="43">
        <v>95000</v>
      </c>
      <c r="K75" s="4">
        <f t="shared" si="14"/>
        <v>96900</v>
      </c>
      <c r="L75" s="40" t="e">
        <f t="shared" si="15"/>
        <v>#N/A</v>
      </c>
      <c r="M75" s="42" t="e">
        <f t="shared" si="16"/>
        <v>#N/A</v>
      </c>
      <c r="N75" s="4" t="e">
        <f t="shared" si="17"/>
        <v>#N/A</v>
      </c>
    </row>
    <row r="76" spans="1:14" x14ac:dyDescent="0.25">
      <c r="A76" s="24">
        <v>4763</v>
      </c>
      <c r="B76" s="20" t="s">
        <v>232</v>
      </c>
      <c r="C76" s="5" t="s">
        <v>233</v>
      </c>
      <c r="D76" s="5" t="s">
        <v>234</v>
      </c>
      <c r="E76" s="32">
        <v>14912</v>
      </c>
      <c r="F76" s="34">
        <v>22129</v>
      </c>
      <c r="G76" s="27">
        <f t="shared" si="18"/>
        <v>78</v>
      </c>
      <c r="H76" s="37">
        <f t="shared" si="13"/>
        <v>59</v>
      </c>
      <c r="I76" s="3">
        <v>40</v>
      </c>
      <c r="J76" s="43">
        <v>83000</v>
      </c>
      <c r="K76" s="4">
        <f t="shared" si="14"/>
        <v>84660</v>
      </c>
      <c r="L76" s="40" t="e">
        <f t="shared" si="15"/>
        <v>#N/A</v>
      </c>
      <c r="M76" s="42" t="e">
        <f t="shared" si="16"/>
        <v>#N/A</v>
      </c>
      <c r="N76" s="4" t="e">
        <f t="shared" si="17"/>
        <v>#N/A</v>
      </c>
    </row>
    <row r="77" spans="1:14" x14ac:dyDescent="0.25">
      <c r="A77" s="24">
        <v>4837</v>
      </c>
      <c r="B77" s="20" t="s">
        <v>238</v>
      </c>
      <c r="C77" s="5" t="s">
        <v>236</v>
      </c>
      <c r="D77" s="5" t="s">
        <v>239</v>
      </c>
      <c r="E77" s="32">
        <v>25901</v>
      </c>
      <c r="F77" s="34">
        <v>38354</v>
      </c>
      <c r="G77" s="27">
        <f t="shared" si="18"/>
        <v>48</v>
      </c>
      <c r="H77" s="37">
        <f t="shared" si="13"/>
        <v>14</v>
      </c>
      <c r="I77" s="3">
        <v>40</v>
      </c>
      <c r="J77" s="43">
        <v>75000</v>
      </c>
      <c r="K77" s="4">
        <f t="shared" si="14"/>
        <v>76500</v>
      </c>
      <c r="L77" s="40" t="e">
        <f t="shared" si="15"/>
        <v>#N/A</v>
      </c>
      <c r="M77" s="42" t="e">
        <f t="shared" si="16"/>
        <v>#N/A</v>
      </c>
      <c r="N77" s="4" t="e">
        <f t="shared" si="17"/>
        <v>#N/A</v>
      </c>
    </row>
    <row r="78" spans="1:14" x14ac:dyDescent="0.25">
      <c r="A78" s="24">
        <v>3516</v>
      </c>
      <c r="B78" s="20" t="s">
        <v>242</v>
      </c>
      <c r="C78" s="5" t="s">
        <v>236</v>
      </c>
      <c r="D78" s="5" t="s">
        <v>243</v>
      </c>
      <c r="E78" s="32">
        <v>28581</v>
      </c>
      <c r="F78" s="34">
        <v>40725</v>
      </c>
      <c r="G78" s="27">
        <f t="shared" si="18"/>
        <v>41</v>
      </c>
      <c r="H78" s="37">
        <f t="shared" si="13"/>
        <v>8</v>
      </c>
      <c r="I78" s="3">
        <v>40</v>
      </c>
      <c r="J78" s="43">
        <v>80000</v>
      </c>
      <c r="K78" s="4">
        <f t="shared" si="14"/>
        <v>81600</v>
      </c>
      <c r="L78" s="40" t="e">
        <f t="shared" si="15"/>
        <v>#N/A</v>
      </c>
      <c r="M78" s="42" t="e">
        <f t="shared" si="16"/>
        <v>#N/A</v>
      </c>
      <c r="N78" s="4" t="e">
        <f t="shared" si="17"/>
        <v>#N/A</v>
      </c>
    </row>
    <row r="79" spans="1:14" x14ac:dyDescent="0.25">
      <c r="A79" s="24">
        <v>3455</v>
      </c>
      <c r="B79" s="20" t="s">
        <v>244</v>
      </c>
      <c r="C79" s="5" t="s">
        <v>236</v>
      </c>
      <c r="D79" s="5" t="s">
        <v>243</v>
      </c>
      <c r="E79" s="32">
        <v>28581</v>
      </c>
      <c r="F79" s="34">
        <v>40725</v>
      </c>
      <c r="G79" s="27">
        <f t="shared" si="18"/>
        <v>41</v>
      </c>
      <c r="H79" s="37">
        <f t="shared" si="13"/>
        <v>8</v>
      </c>
      <c r="I79" s="3">
        <v>40</v>
      </c>
      <c r="J79" s="43">
        <v>80000</v>
      </c>
      <c r="K79" s="4">
        <f t="shared" si="14"/>
        <v>81600</v>
      </c>
      <c r="L79" s="40" t="e">
        <f t="shared" si="15"/>
        <v>#N/A</v>
      </c>
      <c r="M79" s="42" t="e">
        <f t="shared" si="16"/>
        <v>#N/A</v>
      </c>
      <c r="N79" s="4" t="e">
        <f t="shared" si="17"/>
        <v>#N/A</v>
      </c>
    </row>
    <row r="80" spans="1:14" x14ac:dyDescent="0.25">
      <c r="A80" s="24">
        <v>4999</v>
      </c>
      <c r="B80" s="20" t="s">
        <v>240</v>
      </c>
      <c r="C80" s="5" t="s">
        <v>236</v>
      </c>
      <c r="D80" s="5" t="s">
        <v>241</v>
      </c>
      <c r="E80" s="32">
        <v>26645</v>
      </c>
      <c r="F80" s="34">
        <v>42620</v>
      </c>
      <c r="G80" s="27">
        <f t="shared" si="18"/>
        <v>46</v>
      </c>
      <c r="H80" s="37">
        <f t="shared" si="13"/>
        <v>3</v>
      </c>
      <c r="I80" s="3">
        <v>40</v>
      </c>
      <c r="J80" s="43">
        <v>90000</v>
      </c>
      <c r="K80" s="4">
        <f t="shared" si="14"/>
        <v>91800</v>
      </c>
      <c r="L80" s="40" t="e">
        <f t="shared" si="15"/>
        <v>#N/A</v>
      </c>
      <c r="M80" s="42" t="e">
        <f t="shared" si="16"/>
        <v>#N/A</v>
      </c>
      <c r="N80" s="4" t="e">
        <f t="shared" si="17"/>
        <v>#N/A</v>
      </c>
    </row>
    <row r="81" spans="1:14" x14ac:dyDescent="0.25">
      <c r="A81" s="24">
        <v>1014</v>
      </c>
      <c r="B81" s="20" t="s">
        <v>235</v>
      </c>
      <c r="C81" s="5" t="s">
        <v>236</v>
      </c>
      <c r="D81" s="5" t="s">
        <v>237</v>
      </c>
      <c r="E81" s="32">
        <v>24874</v>
      </c>
      <c r="F81" s="34">
        <v>39697</v>
      </c>
      <c r="G81" s="27">
        <f t="shared" si="18"/>
        <v>51</v>
      </c>
      <c r="H81" s="37">
        <f t="shared" si="13"/>
        <v>11</v>
      </c>
      <c r="I81" s="3">
        <v>40</v>
      </c>
      <c r="J81" s="43">
        <v>85000</v>
      </c>
      <c r="K81" s="4">
        <f t="shared" si="14"/>
        <v>86700</v>
      </c>
      <c r="L81" s="40" t="e">
        <f t="shared" si="15"/>
        <v>#N/A</v>
      </c>
      <c r="M81" s="42" t="e">
        <f t="shared" si="16"/>
        <v>#N/A</v>
      </c>
      <c r="N81" s="4" t="e">
        <f t="shared" si="17"/>
        <v>#N/A</v>
      </c>
    </row>
    <row r="82" spans="1:14" x14ac:dyDescent="0.25">
      <c r="A82" s="24">
        <v>3441</v>
      </c>
      <c r="B82" s="20" t="s">
        <v>249</v>
      </c>
      <c r="C82" s="5" t="s">
        <v>236</v>
      </c>
      <c r="D82" s="5" t="s">
        <v>246</v>
      </c>
      <c r="E82" s="32">
        <v>29281</v>
      </c>
      <c r="F82" s="35">
        <v>39661</v>
      </c>
      <c r="G82" s="27">
        <f t="shared" si="18"/>
        <v>39</v>
      </c>
      <c r="H82" s="37">
        <f t="shared" si="13"/>
        <v>11</v>
      </c>
      <c r="I82" s="3">
        <v>40</v>
      </c>
      <c r="J82" s="41">
        <v>25423</v>
      </c>
      <c r="K82" s="4">
        <f t="shared" si="14"/>
        <v>25931.46</v>
      </c>
      <c r="L82" s="40" t="e">
        <f t="shared" si="15"/>
        <v>#N/A</v>
      </c>
      <c r="M82" s="42" t="e">
        <f t="shared" si="16"/>
        <v>#N/A</v>
      </c>
      <c r="N82" s="4" t="e">
        <f t="shared" si="17"/>
        <v>#N/A</v>
      </c>
    </row>
    <row r="83" spans="1:14" x14ac:dyDescent="0.25">
      <c r="A83" s="24">
        <v>2323</v>
      </c>
      <c r="B83" s="20" t="s">
        <v>245</v>
      </c>
      <c r="C83" s="5" t="s">
        <v>236</v>
      </c>
      <c r="D83" s="5" t="s">
        <v>246</v>
      </c>
      <c r="E83" s="32">
        <v>29809</v>
      </c>
      <c r="F83" s="35">
        <v>39661</v>
      </c>
      <c r="G83" s="27">
        <f t="shared" si="18"/>
        <v>38</v>
      </c>
      <c r="H83" s="37">
        <f t="shared" si="13"/>
        <v>11</v>
      </c>
      <c r="I83" s="3">
        <v>40</v>
      </c>
      <c r="J83" s="41">
        <v>25423</v>
      </c>
      <c r="K83" s="4">
        <f t="shared" si="14"/>
        <v>25931.46</v>
      </c>
      <c r="L83" s="40" t="e">
        <f t="shared" si="15"/>
        <v>#N/A</v>
      </c>
      <c r="M83" s="42" t="e">
        <f t="shared" si="16"/>
        <v>#N/A</v>
      </c>
      <c r="N83" s="4" t="e">
        <f t="shared" si="17"/>
        <v>#N/A</v>
      </c>
    </row>
    <row r="84" spans="1:14" x14ac:dyDescent="0.25">
      <c r="A84" s="24">
        <v>1497</v>
      </c>
      <c r="B84" s="20" t="s">
        <v>247</v>
      </c>
      <c r="C84" s="5" t="s">
        <v>236</v>
      </c>
      <c r="D84" s="5" t="s">
        <v>141</v>
      </c>
      <c r="E84" s="32">
        <v>25141</v>
      </c>
      <c r="F84" s="34">
        <v>39630</v>
      </c>
      <c r="G84" s="27">
        <f t="shared" si="18"/>
        <v>50</v>
      </c>
      <c r="H84" s="37">
        <f t="shared" si="13"/>
        <v>11</v>
      </c>
      <c r="I84" s="3">
        <v>40</v>
      </c>
      <c r="J84" s="43">
        <v>45000</v>
      </c>
      <c r="K84" s="4">
        <f t="shared" si="14"/>
        <v>45900</v>
      </c>
      <c r="L84" s="40" t="e">
        <f t="shared" si="15"/>
        <v>#N/A</v>
      </c>
      <c r="M84" s="42" t="e">
        <f t="shared" si="16"/>
        <v>#N/A</v>
      </c>
      <c r="N84" s="4" t="e">
        <f t="shared" si="17"/>
        <v>#N/A</v>
      </c>
    </row>
    <row r="85" spans="1:14" x14ac:dyDescent="0.25">
      <c r="A85" s="24">
        <v>3613</v>
      </c>
      <c r="B85" s="20" t="s">
        <v>248</v>
      </c>
      <c r="C85" s="5" t="s">
        <v>236</v>
      </c>
      <c r="D85" s="5" t="s">
        <v>256</v>
      </c>
      <c r="E85" s="32">
        <v>27994</v>
      </c>
      <c r="F85" s="34">
        <v>40787</v>
      </c>
      <c r="G85" s="27">
        <f t="shared" si="18"/>
        <v>43</v>
      </c>
      <c r="H85" s="37">
        <f t="shared" si="13"/>
        <v>8</v>
      </c>
      <c r="I85" s="3">
        <v>40</v>
      </c>
      <c r="J85" s="43">
        <v>30000</v>
      </c>
      <c r="K85" s="4">
        <f t="shared" si="14"/>
        <v>30600</v>
      </c>
      <c r="L85" s="40" t="e">
        <f t="shared" si="15"/>
        <v>#N/A</v>
      </c>
      <c r="M85" s="42" t="e">
        <f t="shared" si="16"/>
        <v>#N/A</v>
      </c>
      <c r="N85" s="4" t="e">
        <f t="shared" si="17"/>
        <v>#N/A</v>
      </c>
    </row>
    <row r="86" spans="1:14" x14ac:dyDescent="0.25">
      <c r="A86" s="24">
        <v>5324</v>
      </c>
      <c r="B86" s="20" t="s">
        <v>250</v>
      </c>
      <c r="C86" s="5" t="s">
        <v>251</v>
      </c>
      <c r="D86" s="5" t="s">
        <v>252</v>
      </c>
      <c r="E86" s="32">
        <v>28614</v>
      </c>
      <c r="F86" s="34">
        <v>39692</v>
      </c>
      <c r="G86" s="27">
        <f t="shared" si="18"/>
        <v>41</v>
      </c>
      <c r="H86" s="37">
        <f t="shared" si="13"/>
        <v>11</v>
      </c>
      <c r="I86" s="3">
        <v>40</v>
      </c>
      <c r="J86" s="43">
        <v>30000</v>
      </c>
      <c r="K86" s="4">
        <f t="shared" si="14"/>
        <v>30600</v>
      </c>
      <c r="L86" s="40" t="e">
        <f t="shared" si="15"/>
        <v>#N/A</v>
      </c>
      <c r="M86" s="42" t="e">
        <f t="shared" si="16"/>
        <v>#N/A</v>
      </c>
      <c r="N86" s="4" t="e">
        <f t="shared" si="17"/>
        <v>#N/A</v>
      </c>
    </row>
    <row r="87" spans="1:14" x14ac:dyDescent="0.25">
      <c r="A87" s="24">
        <v>3978</v>
      </c>
      <c r="B87" s="20" t="s">
        <v>253</v>
      </c>
      <c r="C87" s="5" t="s">
        <v>254</v>
      </c>
      <c r="D87" s="5" t="s">
        <v>255</v>
      </c>
      <c r="E87" s="32">
        <v>14718</v>
      </c>
      <c r="F87" s="34">
        <v>43712</v>
      </c>
      <c r="G87" s="27">
        <f t="shared" si="18"/>
        <v>79</v>
      </c>
      <c r="H87" s="37">
        <f t="shared" si="13"/>
        <v>0</v>
      </c>
      <c r="I87" s="3">
        <v>40</v>
      </c>
      <c r="J87" s="43">
        <v>95000</v>
      </c>
      <c r="K87" s="4">
        <f t="shared" si="14"/>
        <v>96900</v>
      </c>
      <c r="L87" s="40" t="e">
        <f t="shared" si="15"/>
        <v>#N/A</v>
      </c>
      <c r="M87" s="42" t="e">
        <f t="shared" si="16"/>
        <v>#N/A</v>
      </c>
      <c r="N87" s="4" t="e">
        <f t="shared" si="17"/>
        <v>#N/A</v>
      </c>
    </row>
    <row r="89" spans="1:14" s="2" customFormat="1" x14ac:dyDescent="0.25">
      <c r="A89" s="46" t="s">
        <v>28</v>
      </c>
      <c r="B89" s="46"/>
      <c r="E89" s="47"/>
      <c r="F89" s="48"/>
      <c r="G89" s="49"/>
      <c r="H89" s="50"/>
      <c r="J89" s="51">
        <f>SUM(J2:J88)</f>
        <v>4413460</v>
      </c>
      <c r="K89" s="51">
        <f>SUM(K2:K88)</f>
        <v>4501729.1999999993</v>
      </c>
      <c r="L89" s="52"/>
      <c r="M89" s="51" t="e">
        <f>SUM(M2:M88)</f>
        <v>#N/A</v>
      </c>
      <c r="N89" s="51" t="e">
        <f>SUM(N2:N88)</f>
        <v>#N/A</v>
      </c>
    </row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8"/>
  <sheetViews>
    <sheetView workbookViewId="0">
      <selection activeCell="E11" sqref="E11"/>
    </sheetView>
  </sheetViews>
  <sheetFormatPr defaultRowHeight="15" x14ac:dyDescent="0.25"/>
  <cols>
    <col min="1" max="1" width="16.28515625" bestFit="1" customWidth="1"/>
    <col min="2" max="5" width="24" bestFit="1" customWidth="1"/>
  </cols>
  <sheetData>
    <row r="3" spans="1:5" x14ac:dyDescent="0.25">
      <c r="A3" s="56" t="s">
        <v>289</v>
      </c>
      <c r="B3" t="s">
        <v>290</v>
      </c>
      <c r="C3" t="s">
        <v>292</v>
      </c>
      <c r="D3" t="s">
        <v>293</v>
      </c>
      <c r="E3" t="s">
        <v>294</v>
      </c>
    </row>
    <row r="4" spans="1:5" x14ac:dyDescent="0.25">
      <c r="A4" s="57" t="s">
        <v>283</v>
      </c>
      <c r="B4" s="1">
        <v>10000</v>
      </c>
      <c r="C4" s="1">
        <v>11400</v>
      </c>
      <c r="D4" s="1">
        <v>100000</v>
      </c>
      <c r="E4" s="1">
        <v>110000</v>
      </c>
    </row>
    <row r="5" spans="1:5" x14ac:dyDescent="0.25">
      <c r="A5" s="57" t="s">
        <v>280</v>
      </c>
      <c r="B5" s="1">
        <v>9000</v>
      </c>
      <c r="C5" s="1">
        <v>10600</v>
      </c>
      <c r="D5" s="1">
        <v>90000</v>
      </c>
      <c r="E5" s="1">
        <v>99000</v>
      </c>
    </row>
    <row r="6" spans="1:5" x14ac:dyDescent="0.25">
      <c r="A6" s="57" t="s">
        <v>282</v>
      </c>
      <c r="B6" s="1">
        <v>8050</v>
      </c>
      <c r="C6" s="1">
        <v>9050</v>
      </c>
      <c r="D6" s="1">
        <v>80000</v>
      </c>
      <c r="E6" s="1">
        <v>88000</v>
      </c>
    </row>
    <row r="7" spans="1:5" x14ac:dyDescent="0.25">
      <c r="A7" s="57" t="s">
        <v>279</v>
      </c>
      <c r="B7" s="1">
        <v>0</v>
      </c>
      <c r="C7" s="1">
        <v>0</v>
      </c>
      <c r="D7" s="1">
        <v>0</v>
      </c>
      <c r="E7" s="1">
        <v>0</v>
      </c>
    </row>
    <row r="8" spans="1:5" x14ac:dyDescent="0.25">
      <c r="A8" s="57" t="s">
        <v>291</v>
      </c>
      <c r="B8" s="1">
        <v>27050</v>
      </c>
      <c r="C8" s="1">
        <v>31050</v>
      </c>
      <c r="D8" s="1">
        <v>270000</v>
      </c>
      <c r="E8" s="1">
        <v>297000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topLeftCell="E1" zoomScaleNormal="100" workbookViewId="0">
      <pane ySplit="1" topLeftCell="A67" activePane="bottomLeft" state="frozen"/>
      <selection pane="bottomLeft" sqref="A1:P87"/>
    </sheetView>
  </sheetViews>
  <sheetFormatPr defaultRowHeight="15" x14ac:dyDescent="0.25"/>
  <cols>
    <col min="1" max="1" width="9.85546875" style="20" bestFit="1" customWidth="1"/>
    <col min="2" max="2" width="18.42578125" style="20" bestFit="1" customWidth="1"/>
    <col min="3" max="3" width="14.42578125" style="20" customWidth="1"/>
    <col min="4" max="4" width="16.7109375" style="3" customWidth="1"/>
    <col min="5" max="5" width="45.7109375" style="3" bestFit="1" customWidth="1"/>
    <col min="6" max="6" width="11.7109375" style="32" customWidth="1"/>
    <col min="7" max="7" width="11.7109375" style="34" customWidth="1"/>
    <col min="8" max="8" width="10.140625" style="23" customWidth="1"/>
    <col min="9" max="9" width="9.5703125" style="37" customWidth="1"/>
    <col min="10" max="10" width="7.7109375" style="3" customWidth="1"/>
    <col min="11" max="11" width="9.140625" style="3" customWidth="1"/>
    <col min="12" max="12" width="13.5703125" style="4" customWidth="1"/>
    <col min="13" max="13" width="13.5703125" style="19" customWidth="1"/>
    <col min="14" max="14" width="11.140625" style="3" bestFit="1" customWidth="1"/>
    <col min="15" max="16" width="12.7109375" style="19" customWidth="1"/>
    <col min="17" max="16384" width="9.140625" style="3"/>
  </cols>
  <sheetData>
    <row r="1" spans="1:16" s="9" customFormat="1" ht="45" x14ac:dyDescent="0.25">
      <c r="A1" s="8" t="s">
        <v>29</v>
      </c>
      <c r="B1" s="8" t="s">
        <v>281</v>
      </c>
      <c r="C1" s="8" t="s">
        <v>30</v>
      </c>
      <c r="D1" s="8" t="s">
        <v>31</v>
      </c>
      <c r="E1" s="9" t="s">
        <v>0</v>
      </c>
      <c r="F1" s="28" t="s">
        <v>37</v>
      </c>
      <c r="G1" s="29" t="s">
        <v>32</v>
      </c>
      <c r="H1" s="22" t="s">
        <v>257</v>
      </c>
      <c r="I1" s="54" t="s">
        <v>272</v>
      </c>
      <c r="J1" s="8" t="s">
        <v>3</v>
      </c>
      <c r="K1" s="8" t="s">
        <v>10</v>
      </c>
      <c r="L1" s="10" t="s">
        <v>24</v>
      </c>
      <c r="M1" s="15" t="s">
        <v>25</v>
      </c>
      <c r="N1" s="8" t="s">
        <v>11</v>
      </c>
      <c r="O1" s="16" t="s">
        <v>26</v>
      </c>
      <c r="P1" s="15" t="s">
        <v>27</v>
      </c>
    </row>
    <row r="2" spans="1:16" s="25" customFormat="1" x14ac:dyDescent="0.25">
      <c r="A2" s="24">
        <v>5448</v>
      </c>
      <c r="B2" s="24" t="s">
        <v>279</v>
      </c>
      <c r="C2" s="24" t="s">
        <v>33</v>
      </c>
      <c r="D2" s="24" t="s">
        <v>61</v>
      </c>
      <c r="E2" s="5" t="s">
        <v>47</v>
      </c>
      <c r="F2" s="30">
        <v>29294</v>
      </c>
      <c r="G2" s="35">
        <v>39661</v>
      </c>
      <c r="H2" s="27">
        <f>DATEDIF(F2,"9/12/2019","y")</f>
        <v>39</v>
      </c>
      <c r="I2" s="37">
        <f t="shared" ref="I2:I65" si="0">DATEDIF(G2,"01/01/2020","y")</f>
        <v>11</v>
      </c>
      <c r="J2" s="3">
        <v>40</v>
      </c>
      <c r="K2" s="3" t="s">
        <v>1</v>
      </c>
      <c r="L2" s="4" t="e">
        <f t="shared" ref="L2:L65" si="1">VLOOKUP(K2,DENTALNINE,2,FALSE)</f>
        <v>#NAME?</v>
      </c>
      <c r="M2" s="19">
        <f t="shared" ref="M2:M65" si="2">VLOOKUP(K2,DENTALTWENTY,2,FALSE)</f>
        <v>0</v>
      </c>
      <c r="N2" s="3" t="s">
        <v>1</v>
      </c>
      <c r="O2" s="19">
        <f t="shared" ref="O2:O65" si="3">VLOOKUP(N2,HLTHNINE,2,FALSE)</f>
        <v>0</v>
      </c>
      <c r="P2" s="19">
        <f t="shared" ref="P2:P65" si="4">VLOOKUP(N2,HLTHTWENTY,2,FALSE)</f>
        <v>0</v>
      </c>
    </row>
    <row r="3" spans="1:16" x14ac:dyDescent="0.25">
      <c r="A3" s="24">
        <v>1245</v>
      </c>
      <c r="B3" s="24" t="s">
        <v>280</v>
      </c>
      <c r="C3" s="17" t="s">
        <v>34</v>
      </c>
      <c r="D3" s="5" t="s">
        <v>35</v>
      </c>
      <c r="E3" s="5" t="s">
        <v>36</v>
      </c>
      <c r="F3" s="31">
        <v>22752</v>
      </c>
      <c r="G3" s="35">
        <v>33854</v>
      </c>
      <c r="H3" s="27">
        <f>DATEDIF(F3,"9/12/2019","y")</f>
        <v>57</v>
      </c>
      <c r="I3" s="37">
        <f t="shared" si="0"/>
        <v>27</v>
      </c>
      <c r="J3" s="3">
        <v>40</v>
      </c>
      <c r="K3" s="5" t="s">
        <v>6</v>
      </c>
      <c r="L3" s="4" t="e">
        <f t="shared" si="1"/>
        <v>#NAME?</v>
      </c>
      <c r="M3" s="19">
        <f t="shared" si="2"/>
        <v>1200</v>
      </c>
      <c r="N3" s="3" t="s">
        <v>8</v>
      </c>
      <c r="O3" s="19">
        <f t="shared" si="3"/>
        <v>10000</v>
      </c>
      <c r="P3" s="19">
        <f t="shared" si="4"/>
        <v>11000</v>
      </c>
    </row>
    <row r="4" spans="1:16" x14ac:dyDescent="0.25">
      <c r="A4" s="24">
        <v>4224</v>
      </c>
      <c r="B4" s="24" t="s">
        <v>282</v>
      </c>
      <c r="C4" s="17" t="s">
        <v>38</v>
      </c>
      <c r="D4" s="5" t="s">
        <v>39</v>
      </c>
      <c r="E4" s="5" t="s">
        <v>40</v>
      </c>
      <c r="F4" s="33" t="s">
        <v>260</v>
      </c>
      <c r="G4" s="35">
        <v>14824</v>
      </c>
      <c r="H4" s="27">
        <f>DATEDIF("4/23/3892","9/12/4019","y")</f>
        <v>127</v>
      </c>
      <c r="I4" s="37">
        <f t="shared" si="0"/>
        <v>79</v>
      </c>
      <c r="J4" s="3">
        <v>40</v>
      </c>
      <c r="K4" s="5" t="s">
        <v>7</v>
      </c>
      <c r="L4" s="4" t="e">
        <f t="shared" si="1"/>
        <v>#NAME?</v>
      </c>
      <c r="M4" s="19">
        <f t="shared" si="2"/>
        <v>550</v>
      </c>
      <c r="N4" s="3" t="s">
        <v>9</v>
      </c>
      <c r="O4" s="19">
        <f t="shared" si="3"/>
        <v>5000</v>
      </c>
      <c r="P4" s="19">
        <f t="shared" si="4"/>
        <v>5500</v>
      </c>
    </row>
    <row r="5" spans="1:16" x14ac:dyDescent="0.25">
      <c r="A5" s="24">
        <v>2530</v>
      </c>
      <c r="B5" s="24" t="s">
        <v>279</v>
      </c>
      <c r="C5" s="17" t="s">
        <v>41</v>
      </c>
      <c r="D5" s="5" t="s">
        <v>42</v>
      </c>
      <c r="E5" s="5" t="s">
        <v>75</v>
      </c>
      <c r="F5" s="31">
        <v>29380</v>
      </c>
      <c r="G5" s="35">
        <v>40422</v>
      </c>
      <c r="H5" s="27">
        <f t="shared" ref="H5:H24" si="5">DATEDIF(F5,"9/12/2019","y")</f>
        <v>39</v>
      </c>
      <c r="I5" s="37">
        <f t="shared" si="0"/>
        <v>9</v>
      </c>
      <c r="J5" s="3">
        <v>40</v>
      </c>
      <c r="K5" s="5" t="s">
        <v>1</v>
      </c>
      <c r="L5" s="4" t="e">
        <f t="shared" si="1"/>
        <v>#NAME?</v>
      </c>
      <c r="M5" s="19">
        <f t="shared" si="2"/>
        <v>0</v>
      </c>
      <c r="N5" s="3" t="s">
        <v>1</v>
      </c>
      <c r="O5" s="19">
        <f t="shared" si="3"/>
        <v>0</v>
      </c>
      <c r="P5" s="19">
        <f t="shared" si="4"/>
        <v>0</v>
      </c>
    </row>
    <row r="6" spans="1:16" x14ac:dyDescent="0.25">
      <c r="A6" s="24">
        <v>4928</v>
      </c>
      <c r="B6" s="24" t="s">
        <v>282</v>
      </c>
      <c r="C6" s="20" t="s">
        <v>70</v>
      </c>
      <c r="D6" s="5" t="s">
        <v>71</v>
      </c>
      <c r="E6" s="5" t="s">
        <v>141</v>
      </c>
      <c r="F6" s="32">
        <v>25145</v>
      </c>
      <c r="G6" s="34">
        <v>39630</v>
      </c>
      <c r="H6" s="27">
        <f t="shared" si="5"/>
        <v>50</v>
      </c>
      <c r="I6" s="37">
        <f t="shared" si="0"/>
        <v>11</v>
      </c>
      <c r="J6" s="3">
        <v>40</v>
      </c>
      <c r="K6" s="3" t="s">
        <v>7</v>
      </c>
      <c r="L6" s="4" t="e">
        <f t="shared" si="1"/>
        <v>#NAME?</v>
      </c>
      <c r="M6" s="19">
        <f t="shared" si="2"/>
        <v>550</v>
      </c>
      <c r="N6" s="3" t="s">
        <v>9</v>
      </c>
      <c r="O6" s="19">
        <f t="shared" si="3"/>
        <v>5000</v>
      </c>
      <c r="P6" s="19">
        <f t="shared" si="4"/>
        <v>5500</v>
      </c>
    </row>
    <row r="7" spans="1:16" x14ac:dyDescent="0.25">
      <c r="A7" s="24">
        <v>5845</v>
      </c>
      <c r="B7" s="24" t="s">
        <v>280</v>
      </c>
      <c r="C7" s="17" t="s">
        <v>43</v>
      </c>
      <c r="D7" s="5" t="s">
        <v>44</v>
      </c>
      <c r="E7" s="5" t="s">
        <v>45</v>
      </c>
      <c r="F7" s="31">
        <v>21999</v>
      </c>
      <c r="G7" s="35">
        <v>39181</v>
      </c>
      <c r="H7" s="27">
        <f t="shared" si="5"/>
        <v>59</v>
      </c>
      <c r="I7" s="37">
        <f t="shared" si="0"/>
        <v>12</v>
      </c>
      <c r="J7" s="3">
        <v>40</v>
      </c>
      <c r="K7" s="5" t="s">
        <v>6</v>
      </c>
      <c r="L7" s="4" t="e">
        <f t="shared" si="1"/>
        <v>#NAME?</v>
      </c>
      <c r="M7" s="19">
        <f t="shared" si="2"/>
        <v>1200</v>
      </c>
      <c r="N7" s="3" t="s">
        <v>8</v>
      </c>
      <c r="O7" s="19">
        <f t="shared" si="3"/>
        <v>10000</v>
      </c>
      <c r="P7" s="19">
        <f t="shared" si="4"/>
        <v>11000</v>
      </c>
    </row>
    <row r="8" spans="1:16" x14ac:dyDescent="0.25">
      <c r="A8" s="24">
        <v>4569</v>
      </c>
      <c r="B8" s="24" t="s">
        <v>279</v>
      </c>
      <c r="C8" s="17" t="s">
        <v>46</v>
      </c>
      <c r="D8" s="5" t="s">
        <v>44</v>
      </c>
      <c r="E8" s="5" t="s">
        <v>47</v>
      </c>
      <c r="F8" s="31">
        <v>29232</v>
      </c>
      <c r="G8" s="35">
        <v>39661</v>
      </c>
      <c r="H8" s="27">
        <f t="shared" si="5"/>
        <v>39</v>
      </c>
      <c r="I8" s="37">
        <f t="shared" si="0"/>
        <v>11</v>
      </c>
      <c r="J8" s="3">
        <v>40</v>
      </c>
      <c r="K8" s="3" t="s">
        <v>1</v>
      </c>
      <c r="L8" s="4" t="e">
        <f t="shared" si="1"/>
        <v>#NAME?</v>
      </c>
      <c r="M8" s="19">
        <f t="shared" si="2"/>
        <v>0</v>
      </c>
      <c r="N8" s="3" t="s">
        <v>1</v>
      </c>
      <c r="O8" s="19">
        <f t="shared" si="3"/>
        <v>0</v>
      </c>
      <c r="P8" s="19">
        <f t="shared" si="4"/>
        <v>0</v>
      </c>
    </row>
    <row r="9" spans="1:16" x14ac:dyDescent="0.25">
      <c r="A9" s="24">
        <v>4077</v>
      </c>
      <c r="B9" s="24" t="s">
        <v>279</v>
      </c>
      <c r="C9" s="17" t="s">
        <v>48</v>
      </c>
      <c r="D9" s="5" t="s">
        <v>49</v>
      </c>
      <c r="E9" s="5" t="s">
        <v>47</v>
      </c>
      <c r="F9" s="31">
        <v>29623</v>
      </c>
      <c r="G9" s="35">
        <v>39661</v>
      </c>
      <c r="H9" s="27">
        <f t="shared" si="5"/>
        <v>38</v>
      </c>
      <c r="I9" s="37">
        <f t="shared" si="0"/>
        <v>11</v>
      </c>
      <c r="J9" s="3">
        <v>40</v>
      </c>
      <c r="K9" s="3" t="s">
        <v>1</v>
      </c>
      <c r="L9" s="4" t="e">
        <f t="shared" si="1"/>
        <v>#NAME?</v>
      </c>
      <c r="M9" s="19">
        <f t="shared" si="2"/>
        <v>0</v>
      </c>
      <c r="N9" s="3" t="s">
        <v>1</v>
      </c>
      <c r="O9" s="19">
        <f t="shared" si="3"/>
        <v>0</v>
      </c>
      <c r="P9" s="19">
        <f t="shared" si="4"/>
        <v>0</v>
      </c>
    </row>
    <row r="10" spans="1:16" x14ac:dyDescent="0.25">
      <c r="A10" s="24">
        <v>2250</v>
      </c>
      <c r="B10" s="24" t="s">
        <v>279</v>
      </c>
      <c r="C10" s="17" t="s">
        <v>50</v>
      </c>
      <c r="D10" s="5" t="s">
        <v>51</v>
      </c>
      <c r="E10" s="5" t="s">
        <v>47</v>
      </c>
      <c r="F10" s="31">
        <v>29375</v>
      </c>
      <c r="G10" s="35">
        <v>39661</v>
      </c>
      <c r="H10" s="27">
        <f t="shared" si="5"/>
        <v>39</v>
      </c>
      <c r="I10" s="37">
        <f t="shared" si="0"/>
        <v>11</v>
      </c>
      <c r="J10" s="3">
        <v>40</v>
      </c>
      <c r="K10" s="3" t="s">
        <v>1</v>
      </c>
      <c r="L10" s="4" t="e">
        <f t="shared" si="1"/>
        <v>#NAME?</v>
      </c>
      <c r="M10" s="19">
        <f t="shared" si="2"/>
        <v>0</v>
      </c>
      <c r="N10" s="3" t="s">
        <v>1</v>
      </c>
      <c r="O10" s="19">
        <f t="shared" si="3"/>
        <v>0</v>
      </c>
      <c r="P10" s="19">
        <f t="shared" si="4"/>
        <v>0</v>
      </c>
    </row>
    <row r="11" spans="1:16" x14ac:dyDescent="0.25">
      <c r="A11" s="24">
        <v>3322</v>
      </c>
      <c r="B11" s="24" t="s">
        <v>282</v>
      </c>
      <c r="C11" s="20" t="s">
        <v>58</v>
      </c>
      <c r="D11" s="5" t="s">
        <v>59</v>
      </c>
      <c r="E11" s="5" t="s">
        <v>60</v>
      </c>
      <c r="F11" s="32">
        <v>14063</v>
      </c>
      <c r="G11" s="34">
        <v>29312</v>
      </c>
      <c r="H11" s="27">
        <f t="shared" si="5"/>
        <v>81</v>
      </c>
      <c r="I11" s="37">
        <f t="shared" si="0"/>
        <v>39</v>
      </c>
      <c r="J11" s="3">
        <v>40</v>
      </c>
      <c r="K11" s="3" t="s">
        <v>271</v>
      </c>
      <c r="L11" s="4" t="e">
        <f t="shared" si="1"/>
        <v>#NAME?</v>
      </c>
      <c r="M11" s="19">
        <f t="shared" si="2"/>
        <v>0</v>
      </c>
      <c r="N11" s="3" t="s">
        <v>271</v>
      </c>
      <c r="O11" s="19">
        <f t="shared" si="3"/>
        <v>0</v>
      </c>
      <c r="P11" s="19">
        <f t="shared" si="4"/>
        <v>0</v>
      </c>
    </row>
    <row r="12" spans="1:16" x14ac:dyDescent="0.25">
      <c r="A12" s="24">
        <v>4216</v>
      </c>
      <c r="B12" s="24" t="s">
        <v>279</v>
      </c>
      <c r="C12" s="17" t="s">
        <v>52</v>
      </c>
      <c r="D12" s="5" t="s">
        <v>53</v>
      </c>
      <c r="E12" s="5" t="s">
        <v>54</v>
      </c>
      <c r="F12" s="31">
        <v>29358</v>
      </c>
      <c r="G12" s="35">
        <v>39661</v>
      </c>
      <c r="H12" s="27">
        <f t="shared" si="5"/>
        <v>39</v>
      </c>
      <c r="I12" s="37">
        <f t="shared" si="0"/>
        <v>11</v>
      </c>
      <c r="J12" s="3">
        <v>40</v>
      </c>
      <c r="K12" s="5" t="s">
        <v>1</v>
      </c>
      <c r="L12" s="4" t="e">
        <f t="shared" si="1"/>
        <v>#NAME?</v>
      </c>
      <c r="M12" s="19">
        <f t="shared" si="2"/>
        <v>0</v>
      </c>
      <c r="N12" s="3" t="s">
        <v>1</v>
      </c>
      <c r="O12" s="19">
        <f t="shared" si="3"/>
        <v>0</v>
      </c>
      <c r="P12" s="19">
        <f t="shared" si="4"/>
        <v>0</v>
      </c>
    </row>
    <row r="13" spans="1:16" x14ac:dyDescent="0.25">
      <c r="A13" s="24">
        <v>4237</v>
      </c>
      <c r="B13" s="24" t="s">
        <v>283</v>
      </c>
      <c r="C13" s="20" t="s">
        <v>55</v>
      </c>
      <c r="D13" s="5" t="s">
        <v>56</v>
      </c>
      <c r="E13" s="5" t="s">
        <v>57</v>
      </c>
      <c r="F13" s="32">
        <v>25465</v>
      </c>
      <c r="G13" s="34">
        <v>36404</v>
      </c>
      <c r="H13" s="27">
        <f t="shared" si="5"/>
        <v>49</v>
      </c>
      <c r="I13" s="37">
        <f t="shared" si="0"/>
        <v>20</v>
      </c>
      <c r="J13" s="3">
        <v>40</v>
      </c>
      <c r="K13" s="3" t="s">
        <v>7</v>
      </c>
      <c r="L13" s="4" t="e">
        <f t="shared" si="1"/>
        <v>#NAME?</v>
      </c>
      <c r="M13" s="19">
        <f t="shared" si="2"/>
        <v>550</v>
      </c>
      <c r="N13" s="3" t="s">
        <v>9</v>
      </c>
      <c r="O13" s="19">
        <f t="shared" si="3"/>
        <v>5000</v>
      </c>
      <c r="P13" s="19">
        <f t="shared" si="4"/>
        <v>5500</v>
      </c>
    </row>
    <row r="14" spans="1:16" x14ac:dyDescent="0.25">
      <c r="A14" s="24">
        <v>2491</v>
      </c>
      <c r="B14" s="24" t="s">
        <v>279</v>
      </c>
      <c r="C14" s="20" t="s">
        <v>72</v>
      </c>
      <c r="D14" s="5" t="s">
        <v>73</v>
      </c>
      <c r="E14" s="5" t="s">
        <v>74</v>
      </c>
      <c r="F14" s="32">
        <v>29318</v>
      </c>
      <c r="G14" s="34">
        <v>40422</v>
      </c>
      <c r="H14" s="27">
        <f t="shared" si="5"/>
        <v>39</v>
      </c>
      <c r="I14" s="37">
        <f t="shared" si="0"/>
        <v>9</v>
      </c>
      <c r="J14" s="3">
        <v>40</v>
      </c>
      <c r="K14" s="3" t="s">
        <v>1</v>
      </c>
      <c r="L14" s="4" t="e">
        <f t="shared" si="1"/>
        <v>#NAME?</v>
      </c>
      <c r="M14" s="19">
        <f t="shared" si="2"/>
        <v>0</v>
      </c>
      <c r="N14" s="3" t="s">
        <v>1</v>
      </c>
      <c r="O14" s="19">
        <f t="shared" si="3"/>
        <v>0</v>
      </c>
      <c r="P14" s="19">
        <f t="shared" si="4"/>
        <v>0</v>
      </c>
    </row>
    <row r="15" spans="1:16" x14ac:dyDescent="0.25">
      <c r="A15" s="24">
        <v>5712</v>
      </c>
      <c r="B15" s="24" t="s">
        <v>279</v>
      </c>
      <c r="C15" s="20" t="s">
        <v>76</v>
      </c>
      <c r="D15" s="5" t="s">
        <v>77</v>
      </c>
      <c r="E15" s="5" t="s">
        <v>78</v>
      </c>
      <c r="F15" s="32">
        <v>28624</v>
      </c>
      <c r="G15" s="34">
        <v>40787</v>
      </c>
      <c r="H15" s="27">
        <f t="shared" si="5"/>
        <v>41</v>
      </c>
      <c r="I15" s="37">
        <f t="shared" si="0"/>
        <v>8</v>
      </c>
      <c r="J15" s="3">
        <v>40</v>
      </c>
      <c r="K15" s="3" t="s">
        <v>1</v>
      </c>
      <c r="L15" s="4" t="e">
        <f t="shared" si="1"/>
        <v>#NAME?</v>
      </c>
      <c r="M15" s="19">
        <f t="shared" si="2"/>
        <v>0</v>
      </c>
      <c r="N15" s="3" t="s">
        <v>1</v>
      </c>
      <c r="O15" s="19">
        <f t="shared" si="3"/>
        <v>0</v>
      </c>
      <c r="P15" s="19">
        <f t="shared" si="4"/>
        <v>0</v>
      </c>
    </row>
    <row r="16" spans="1:16" x14ac:dyDescent="0.25">
      <c r="A16" s="24">
        <v>3070</v>
      </c>
      <c r="B16" s="24" t="s">
        <v>279</v>
      </c>
      <c r="C16" s="20" t="s">
        <v>79</v>
      </c>
      <c r="D16" s="5" t="s">
        <v>80</v>
      </c>
      <c r="E16" s="5" t="s">
        <v>47</v>
      </c>
      <c r="F16" s="32">
        <v>29466</v>
      </c>
      <c r="G16" s="35">
        <v>39661</v>
      </c>
      <c r="H16" s="27">
        <f t="shared" si="5"/>
        <v>39</v>
      </c>
      <c r="I16" s="37">
        <f t="shared" si="0"/>
        <v>11</v>
      </c>
      <c r="J16" s="3">
        <v>40</v>
      </c>
      <c r="K16" s="3" t="s">
        <v>1</v>
      </c>
      <c r="L16" s="4" t="e">
        <f t="shared" si="1"/>
        <v>#NAME?</v>
      </c>
      <c r="M16" s="19">
        <f t="shared" si="2"/>
        <v>0</v>
      </c>
      <c r="N16" s="3" t="s">
        <v>1</v>
      </c>
      <c r="O16" s="19">
        <f t="shared" si="3"/>
        <v>0</v>
      </c>
      <c r="P16" s="19">
        <f t="shared" si="4"/>
        <v>0</v>
      </c>
    </row>
    <row r="17" spans="1:16" x14ac:dyDescent="0.25">
      <c r="A17" s="24">
        <v>1959</v>
      </c>
      <c r="B17" s="24" t="s">
        <v>279</v>
      </c>
      <c r="C17" s="20" t="s">
        <v>81</v>
      </c>
      <c r="D17" s="5" t="s">
        <v>82</v>
      </c>
      <c r="E17" s="5" t="s">
        <v>54</v>
      </c>
      <c r="F17" s="32">
        <v>29559</v>
      </c>
      <c r="G17" s="35">
        <v>39661</v>
      </c>
      <c r="H17" s="27">
        <f t="shared" si="5"/>
        <v>38</v>
      </c>
      <c r="I17" s="37">
        <f t="shared" si="0"/>
        <v>11</v>
      </c>
      <c r="J17" s="3">
        <v>40</v>
      </c>
      <c r="K17" s="3" t="s">
        <v>1</v>
      </c>
      <c r="L17" s="4" t="e">
        <f t="shared" si="1"/>
        <v>#NAME?</v>
      </c>
      <c r="M17" s="19">
        <f t="shared" si="2"/>
        <v>0</v>
      </c>
      <c r="N17" s="3" t="s">
        <v>1</v>
      </c>
      <c r="O17" s="19">
        <f t="shared" si="3"/>
        <v>0</v>
      </c>
      <c r="P17" s="19">
        <f t="shared" si="4"/>
        <v>0</v>
      </c>
    </row>
    <row r="18" spans="1:16" x14ac:dyDescent="0.25">
      <c r="A18" s="24">
        <v>1056</v>
      </c>
      <c r="B18" s="24" t="s">
        <v>279</v>
      </c>
      <c r="C18" s="20" t="s">
        <v>83</v>
      </c>
      <c r="D18" s="5" t="s">
        <v>84</v>
      </c>
      <c r="E18" s="5" t="s">
        <v>47</v>
      </c>
      <c r="F18" s="32">
        <v>29297</v>
      </c>
      <c r="G18" s="35">
        <v>39661</v>
      </c>
      <c r="H18" s="27">
        <f t="shared" si="5"/>
        <v>39</v>
      </c>
      <c r="I18" s="37">
        <f t="shared" si="0"/>
        <v>11</v>
      </c>
      <c r="J18" s="3">
        <v>40</v>
      </c>
      <c r="K18" s="3" t="s">
        <v>1</v>
      </c>
      <c r="L18" s="4" t="e">
        <f t="shared" si="1"/>
        <v>#NAME?</v>
      </c>
      <c r="M18" s="19">
        <f t="shared" si="2"/>
        <v>0</v>
      </c>
      <c r="N18" s="3" t="s">
        <v>1</v>
      </c>
      <c r="O18" s="19">
        <f t="shared" si="3"/>
        <v>0</v>
      </c>
      <c r="P18" s="19">
        <f t="shared" si="4"/>
        <v>0</v>
      </c>
    </row>
    <row r="19" spans="1:16" x14ac:dyDescent="0.25">
      <c r="A19" s="24">
        <v>2584</v>
      </c>
      <c r="B19" s="24" t="s">
        <v>279</v>
      </c>
      <c r="C19" s="20" t="s">
        <v>85</v>
      </c>
      <c r="D19" s="5" t="s">
        <v>84</v>
      </c>
      <c r="E19" s="5" t="s">
        <v>47</v>
      </c>
      <c r="F19" s="32">
        <v>30568</v>
      </c>
      <c r="G19" s="35">
        <v>39661</v>
      </c>
      <c r="H19" s="27">
        <f t="shared" si="5"/>
        <v>36</v>
      </c>
      <c r="I19" s="37">
        <f t="shared" si="0"/>
        <v>11</v>
      </c>
      <c r="J19" s="3">
        <v>40</v>
      </c>
      <c r="K19" s="3" t="s">
        <v>1</v>
      </c>
      <c r="L19" s="4" t="e">
        <f t="shared" si="1"/>
        <v>#NAME?</v>
      </c>
      <c r="M19" s="19">
        <f t="shared" si="2"/>
        <v>0</v>
      </c>
      <c r="N19" s="3" t="s">
        <v>1</v>
      </c>
      <c r="O19" s="19">
        <f t="shared" si="3"/>
        <v>0</v>
      </c>
      <c r="P19" s="19">
        <f t="shared" si="4"/>
        <v>0</v>
      </c>
    </row>
    <row r="20" spans="1:16" x14ac:dyDescent="0.25">
      <c r="A20" s="24">
        <v>5061</v>
      </c>
      <c r="B20" s="24" t="s">
        <v>280</v>
      </c>
      <c r="C20" s="20" t="s">
        <v>86</v>
      </c>
      <c r="D20" s="5" t="s">
        <v>87</v>
      </c>
      <c r="E20" s="5" t="s">
        <v>88</v>
      </c>
      <c r="F20" s="32">
        <v>17720</v>
      </c>
      <c r="G20" s="34">
        <v>24872</v>
      </c>
      <c r="H20" s="27">
        <f t="shared" si="5"/>
        <v>71</v>
      </c>
      <c r="I20" s="37">
        <f t="shared" si="0"/>
        <v>51</v>
      </c>
      <c r="J20" s="3">
        <v>40</v>
      </c>
      <c r="K20" s="3" t="s">
        <v>6</v>
      </c>
      <c r="L20" s="4" t="e">
        <f t="shared" si="1"/>
        <v>#NAME?</v>
      </c>
      <c r="M20" s="19">
        <f t="shared" si="2"/>
        <v>1200</v>
      </c>
      <c r="N20" s="3" t="s">
        <v>8</v>
      </c>
      <c r="O20" s="19">
        <f t="shared" si="3"/>
        <v>10000</v>
      </c>
      <c r="P20" s="19">
        <f t="shared" si="4"/>
        <v>11000</v>
      </c>
    </row>
    <row r="21" spans="1:16" x14ac:dyDescent="0.25">
      <c r="A21" s="24">
        <v>2112</v>
      </c>
      <c r="B21" s="24" t="s">
        <v>279</v>
      </c>
      <c r="C21" s="20" t="s">
        <v>89</v>
      </c>
      <c r="D21" s="5" t="s">
        <v>90</v>
      </c>
      <c r="E21" s="5" t="s">
        <v>91</v>
      </c>
      <c r="F21" s="32">
        <v>29389</v>
      </c>
      <c r="G21" s="34">
        <v>40422</v>
      </c>
      <c r="H21" s="27">
        <f t="shared" si="5"/>
        <v>39</v>
      </c>
      <c r="I21" s="37">
        <f t="shared" si="0"/>
        <v>9</v>
      </c>
      <c r="J21" s="3">
        <v>40</v>
      </c>
      <c r="K21" s="3" t="s">
        <v>1</v>
      </c>
      <c r="L21" s="4" t="e">
        <f t="shared" si="1"/>
        <v>#NAME?</v>
      </c>
      <c r="M21" s="19">
        <f t="shared" si="2"/>
        <v>0</v>
      </c>
      <c r="N21" s="3" t="s">
        <v>1</v>
      </c>
      <c r="O21" s="19">
        <f t="shared" si="3"/>
        <v>0</v>
      </c>
      <c r="P21" s="19">
        <f t="shared" si="4"/>
        <v>0</v>
      </c>
    </row>
    <row r="22" spans="1:16" x14ac:dyDescent="0.25">
      <c r="A22" s="24">
        <v>1420</v>
      </c>
      <c r="B22" s="24" t="s">
        <v>280</v>
      </c>
      <c r="C22" s="20" t="s">
        <v>92</v>
      </c>
      <c r="D22" s="5" t="s">
        <v>93</v>
      </c>
      <c r="E22" s="5" t="s">
        <v>94</v>
      </c>
      <c r="F22" s="32">
        <v>26312</v>
      </c>
      <c r="G22" s="34">
        <v>41061</v>
      </c>
      <c r="H22" s="27">
        <f t="shared" si="5"/>
        <v>47</v>
      </c>
      <c r="I22" s="37">
        <f t="shared" si="0"/>
        <v>7</v>
      </c>
      <c r="J22" s="3">
        <v>40</v>
      </c>
      <c r="K22" s="3" t="s">
        <v>6</v>
      </c>
      <c r="L22" s="4" t="e">
        <f t="shared" si="1"/>
        <v>#NAME?</v>
      </c>
      <c r="M22" s="19">
        <f t="shared" si="2"/>
        <v>1200</v>
      </c>
      <c r="N22" s="3" t="s">
        <v>8</v>
      </c>
      <c r="O22" s="19">
        <f t="shared" si="3"/>
        <v>10000</v>
      </c>
      <c r="P22" s="19">
        <f t="shared" si="4"/>
        <v>11000</v>
      </c>
    </row>
    <row r="23" spans="1:16" x14ac:dyDescent="0.25">
      <c r="A23" s="24">
        <v>2016</v>
      </c>
      <c r="B23" s="24" t="s">
        <v>279</v>
      </c>
      <c r="C23" s="20" t="s">
        <v>95</v>
      </c>
      <c r="D23" s="5" t="s">
        <v>96</v>
      </c>
      <c r="E23" s="5" t="s">
        <v>97</v>
      </c>
      <c r="F23" s="32">
        <v>28535</v>
      </c>
      <c r="G23" s="34">
        <v>41852</v>
      </c>
      <c r="H23" s="27">
        <f t="shared" si="5"/>
        <v>41</v>
      </c>
      <c r="I23" s="37">
        <f t="shared" si="0"/>
        <v>5</v>
      </c>
      <c r="J23" s="3">
        <v>40</v>
      </c>
      <c r="K23" s="3" t="s">
        <v>1</v>
      </c>
      <c r="L23" s="4" t="e">
        <f t="shared" si="1"/>
        <v>#NAME?</v>
      </c>
      <c r="M23" s="19">
        <f t="shared" si="2"/>
        <v>0</v>
      </c>
      <c r="N23" s="3" t="s">
        <v>1</v>
      </c>
      <c r="O23" s="19">
        <f t="shared" si="3"/>
        <v>0</v>
      </c>
      <c r="P23" s="19">
        <f t="shared" si="4"/>
        <v>0</v>
      </c>
    </row>
    <row r="24" spans="1:16" x14ac:dyDescent="0.25">
      <c r="A24" s="24">
        <v>3784</v>
      </c>
      <c r="B24" s="24" t="s">
        <v>279</v>
      </c>
      <c r="C24" s="20" t="s">
        <v>98</v>
      </c>
      <c r="D24" s="5" t="s">
        <v>99</v>
      </c>
      <c r="E24" s="5" t="s">
        <v>100</v>
      </c>
      <c r="F24" s="32">
        <v>29356</v>
      </c>
      <c r="G24" s="34">
        <v>40422</v>
      </c>
      <c r="H24" s="27">
        <f t="shared" si="5"/>
        <v>39</v>
      </c>
      <c r="I24" s="37">
        <f t="shared" si="0"/>
        <v>9</v>
      </c>
      <c r="J24" s="3">
        <v>40</v>
      </c>
      <c r="K24" s="3" t="s">
        <v>1</v>
      </c>
      <c r="L24" s="4" t="e">
        <f t="shared" si="1"/>
        <v>#NAME?</v>
      </c>
      <c r="M24" s="19">
        <f t="shared" si="2"/>
        <v>0</v>
      </c>
      <c r="N24" s="3" t="s">
        <v>1</v>
      </c>
      <c r="O24" s="19">
        <f t="shared" si="3"/>
        <v>0</v>
      </c>
      <c r="P24" s="19">
        <f t="shared" si="4"/>
        <v>0</v>
      </c>
    </row>
    <row r="25" spans="1:16" x14ac:dyDescent="0.25">
      <c r="A25" s="24">
        <v>4115</v>
      </c>
      <c r="B25" s="24" t="s">
        <v>283</v>
      </c>
      <c r="C25" s="20" t="s">
        <v>101</v>
      </c>
      <c r="D25" s="5" t="s">
        <v>102</v>
      </c>
      <c r="E25" s="5" t="s">
        <v>258</v>
      </c>
      <c r="F25" s="32" t="s">
        <v>259</v>
      </c>
      <c r="G25" s="34">
        <v>4019</v>
      </c>
      <c r="H25" s="27">
        <f>DATEDIF("1/1/3881","9/12/4019","y")</f>
        <v>138</v>
      </c>
      <c r="I25" s="37">
        <f t="shared" si="0"/>
        <v>109</v>
      </c>
      <c r="J25" s="3">
        <v>40</v>
      </c>
      <c r="K25" s="3" t="s">
        <v>7</v>
      </c>
      <c r="L25" s="4" t="e">
        <f t="shared" si="1"/>
        <v>#NAME?</v>
      </c>
      <c r="M25" s="19">
        <f t="shared" si="2"/>
        <v>550</v>
      </c>
      <c r="N25" s="3" t="s">
        <v>9</v>
      </c>
      <c r="O25" s="19">
        <f t="shared" si="3"/>
        <v>5000</v>
      </c>
      <c r="P25" s="19">
        <f t="shared" si="4"/>
        <v>5500</v>
      </c>
    </row>
    <row r="26" spans="1:16" x14ac:dyDescent="0.25">
      <c r="A26" s="24">
        <v>4947</v>
      </c>
      <c r="B26" s="24" t="s">
        <v>283</v>
      </c>
      <c r="C26" s="20" t="s">
        <v>103</v>
      </c>
      <c r="D26" s="5" t="s">
        <v>104</v>
      </c>
      <c r="E26" s="5" t="s">
        <v>105</v>
      </c>
      <c r="F26" s="32">
        <v>12994</v>
      </c>
      <c r="G26" s="34">
        <v>20299</v>
      </c>
      <c r="H26" s="27">
        <f t="shared" ref="H26:H35" si="6">DATEDIF(F26,"9/12/2019","y")</f>
        <v>84</v>
      </c>
      <c r="I26" s="37">
        <f t="shared" si="0"/>
        <v>64</v>
      </c>
      <c r="J26" s="3">
        <v>40</v>
      </c>
      <c r="K26" s="3" t="s">
        <v>7</v>
      </c>
      <c r="L26" s="4" t="e">
        <f t="shared" si="1"/>
        <v>#NAME?</v>
      </c>
      <c r="M26" s="19">
        <f t="shared" si="2"/>
        <v>550</v>
      </c>
      <c r="N26" s="3" t="s">
        <v>9</v>
      </c>
      <c r="O26" s="19">
        <f t="shared" si="3"/>
        <v>5000</v>
      </c>
      <c r="P26" s="19">
        <f t="shared" si="4"/>
        <v>5500</v>
      </c>
    </row>
    <row r="27" spans="1:16" x14ac:dyDescent="0.25">
      <c r="A27" s="24">
        <v>2141</v>
      </c>
      <c r="B27" s="24" t="s">
        <v>279</v>
      </c>
      <c r="C27" s="20" t="s">
        <v>106</v>
      </c>
      <c r="D27" s="5" t="s">
        <v>107</v>
      </c>
      <c r="E27" s="5" t="s">
        <v>47</v>
      </c>
      <c r="F27" s="32">
        <v>29437</v>
      </c>
      <c r="G27" s="35">
        <v>39661</v>
      </c>
      <c r="H27" s="27">
        <f t="shared" si="6"/>
        <v>39</v>
      </c>
      <c r="I27" s="37">
        <f t="shared" si="0"/>
        <v>11</v>
      </c>
      <c r="J27" s="3">
        <v>40</v>
      </c>
      <c r="K27" s="3" t="s">
        <v>1</v>
      </c>
      <c r="L27" s="4" t="e">
        <f t="shared" si="1"/>
        <v>#NAME?</v>
      </c>
      <c r="M27" s="19">
        <f t="shared" si="2"/>
        <v>0</v>
      </c>
      <c r="N27" s="3" t="s">
        <v>1</v>
      </c>
      <c r="O27" s="19">
        <f t="shared" si="3"/>
        <v>0</v>
      </c>
      <c r="P27" s="19">
        <f t="shared" si="4"/>
        <v>0</v>
      </c>
    </row>
    <row r="28" spans="1:16" x14ac:dyDescent="0.25">
      <c r="A28" s="24">
        <v>2652</v>
      </c>
      <c r="B28" s="24" t="s">
        <v>282</v>
      </c>
      <c r="C28" s="20" t="s">
        <v>108</v>
      </c>
      <c r="D28" s="5" t="s">
        <v>109</v>
      </c>
      <c r="E28" s="5" t="s">
        <v>110</v>
      </c>
      <c r="F28" s="32">
        <v>25703</v>
      </c>
      <c r="G28" s="34">
        <v>42101</v>
      </c>
      <c r="H28" s="27">
        <f t="shared" si="6"/>
        <v>49</v>
      </c>
      <c r="I28" s="37">
        <f t="shared" si="0"/>
        <v>4</v>
      </c>
      <c r="J28" s="3">
        <v>40</v>
      </c>
      <c r="K28" s="3" t="s">
        <v>1</v>
      </c>
      <c r="L28" s="4" t="e">
        <f t="shared" si="1"/>
        <v>#NAME?</v>
      </c>
      <c r="M28" s="19">
        <f t="shared" si="2"/>
        <v>0</v>
      </c>
      <c r="N28" s="3" t="s">
        <v>1</v>
      </c>
      <c r="O28" s="19">
        <f t="shared" si="3"/>
        <v>0</v>
      </c>
      <c r="P28" s="19">
        <f t="shared" si="4"/>
        <v>0</v>
      </c>
    </row>
    <row r="29" spans="1:16" x14ac:dyDescent="0.25">
      <c r="A29" s="24">
        <v>4886</v>
      </c>
      <c r="B29" s="24" t="s">
        <v>283</v>
      </c>
      <c r="C29" s="20" t="s">
        <v>111</v>
      </c>
      <c r="D29" s="5" t="s">
        <v>112</v>
      </c>
      <c r="E29" s="5" t="s">
        <v>113</v>
      </c>
      <c r="F29" s="32">
        <v>14901</v>
      </c>
      <c r="G29" s="34">
        <v>22129</v>
      </c>
      <c r="H29" s="27">
        <f t="shared" si="6"/>
        <v>78</v>
      </c>
      <c r="I29" s="37">
        <f t="shared" si="0"/>
        <v>59</v>
      </c>
      <c r="J29" s="3">
        <v>40</v>
      </c>
      <c r="K29" s="3" t="s">
        <v>7</v>
      </c>
      <c r="L29" s="4" t="e">
        <f t="shared" si="1"/>
        <v>#NAME?</v>
      </c>
      <c r="M29" s="19">
        <f t="shared" si="2"/>
        <v>550</v>
      </c>
      <c r="N29" s="3" t="s">
        <v>9</v>
      </c>
      <c r="O29" s="19">
        <f t="shared" si="3"/>
        <v>5000</v>
      </c>
      <c r="P29" s="19">
        <f t="shared" si="4"/>
        <v>5500</v>
      </c>
    </row>
    <row r="30" spans="1:16" x14ac:dyDescent="0.25">
      <c r="A30" s="24">
        <v>1041</v>
      </c>
      <c r="B30" s="24" t="s">
        <v>282</v>
      </c>
      <c r="C30" s="20" t="s">
        <v>114</v>
      </c>
      <c r="D30" s="5" t="s">
        <v>115</v>
      </c>
      <c r="E30" s="5" t="s">
        <v>116</v>
      </c>
      <c r="F30" s="32">
        <v>20559</v>
      </c>
      <c r="G30" s="34">
        <v>42679</v>
      </c>
      <c r="H30" s="27">
        <f t="shared" si="6"/>
        <v>63</v>
      </c>
      <c r="I30" s="37">
        <f t="shared" si="0"/>
        <v>3</v>
      </c>
      <c r="J30" s="3">
        <v>40</v>
      </c>
      <c r="K30" s="3" t="s">
        <v>6</v>
      </c>
      <c r="L30" s="4" t="e">
        <f t="shared" si="1"/>
        <v>#NAME?</v>
      </c>
      <c r="M30" s="19">
        <f t="shared" si="2"/>
        <v>1200</v>
      </c>
      <c r="N30" s="3" t="s">
        <v>8</v>
      </c>
      <c r="O30" s="19">
        <f t="shared" si="3"/>
        <v>10000</v>
      </c>
      <c r="P30" s="19">
        <f t="shared" si="4"/>
        <v>11000</v>
      </c>
    </row>
    <row r="31" spans="1:16" x14ac:dyDescent="0.25">
      <c r="A31" s="24">
        <v>1653</v>
      </c>
      <c r="B31" s="24" t="s">
        <v>280</v>
      </c>
      <c r="C31" s="20" t="s">
        <v>117</v>
      </c>
      <c r="D31" s="5" t="s">
        <v>118</v>
      </c>
      <c r="E31" s="5" t="s">
        <v>119</v>
      </c>
      <c r="F31" s="32">
        <v>14789</v>
      </c>
      <c r="G31" s="34">
        <v>38724</v>
      </c>
      <c r="H31" s="27">
        <f t="shared" si="6"/>
        <v>79</v>
      </c>
      <c r="I31" s="37">
        <f t="shared" si="0"/>
        <v>13</v>
      </c>
      <c r="J31" s="3">
        <v>40</v>
      </c>
      <c r="K31" s="3" t="s">
        <v>6</v>
      </c>
      <c r="L31" s="4" t="e">
        <f t="shared" si="1"/>
        <v>#NAME?</v>
      </c>
      <c r="M31" s="19">
        <f t="shared" si="2"/>
        <v>1200</v>
      </c>
      <c r="N31" s="3" t="s">
        <v>8</v>
      </c>
      <c r="O31" s="19">
        <f t="shared" si="3"/>
        <v>10000</v>
      </c>
      <c r="P31" s="19">
        <f t="shared" si="4"/>
        <v>11000</v>
      </c>
    </row>
    <row r="32" spans="1:16" x14ac:dyDescent="0.25">
      <c r="A32" s="24">
        <v>1566</v>
      </c>
      <c r="B32" s="24" t="s">
        <v>279</v>
      </c>
      <c r="C32" s="20" t="s">
        <v>120</v>
      </c>
      <c r="D32" s="5" t="s">
        <v>121</v>
      </c>
      <c r="E32" s="5" t="s">
        <v>47</v>
      </c>
      <c r="F32" s="32">
        <v>29657</v>
      </c>
      <c r="G32" s="35">
        <v>39661</v>
      </c>
      <c r="H32" s="27">
        <f t="shared" si="6"/>
        <v>38</v>
      </c>
      <c r="I32" s="37">
        <f t="shared" si="0"/>
        <v>11</v>
      </c>
      <c r="J32" s="3">
        <v>40</v>
      </c>
      <c r="K32" s="3" t="s">
        <v>1</v>
      </c>
      <c r="L32" s="4" t="e">
        <f t="shared" si="1"/>
        <v>#NAME?</v>
      </c>
      <c r="M32" s="19">
        <f t="shared" si="2"/>
        <v>0</v>
      </c>
      <c r="N32" s="3" t="s">
        <v>1</v>
      </c>
      <c r="O32" s="19">
        <f t="shared" si="3"/>
        <v>0</v>
      </c>
      <c r="P32" s="19">
        <f t="shared" si="4"/>
        <v>0</v>
      </c>
    </row>
    <row r="33" spans="1:16" x14ac:dyDescent="0.25">
      <c r="A33" s="24">
        <v>5487</v>
      </c>
      <c r="B33" s="24" t="s">
        <v>279</v>
      </c>
      <c r="C33" s="20" t="s">
        <v>122</v>
      </c>
      <c r="D33" s="5" t="s">
        <v>123</v>
      </c>
      <c r="E33" s="5" t="s">
        <v>54</v>
      </c>
      <c r="F33" s="32">
        <v>29530</v>
      </c>
      <c r="G33" s="35">
        <v>39661</v>
      </c>
      <c r="H33" s="27">
        <f t="shared" si="6"/>
        <v>38</v>
      </c>
      <c r="I33" s="37">
        <f t="shared" si="0"/>
        <v>11</v>
      </c>
      <c r="J33" s="3">
        <v>40</v>
      </c>
      <c r="K33" s="3" t="s">
        <v>1</v>
      </c>
      <c r="L33" s="4" t="e">
        <f t="shared" si="1"/>
        <v>#NAME?</v>
      </c>
      <c r="M33" s="19">
        <f t="shared" si="2"/>
        <v>0</v>
      </c>
      <c r="N33" s="3" t="s">
        <v>1</v>
      </c>
      <c r="O33" s="19">
        <f t="shared" si="3"/>
        <v>0</v>
      </c>
      <c r="P33" s="19">
        <f t="shared" si="4"/>
        <v>0</v>
      </c>
    </row>
    <row r="34" spans="1:16" x14ac:dyDescent="0.25">
      <c r="A34" s="24">
        <v>1858</v>
      </c>
      <c r="B34" s="24" t="s">
        <v>279</v>
      </c>
      <c r="C34" s="20" t="s">
        <v>124</v>
      </c>
      <c r="D34" s="5" t="s">
        <v>125</v>
      </c>
      <c r="E34" s="5" t="s">
        <v>126</v>
      </c>
      <c r="F34" s="32">
        <v>29483</v>
      </c>
      <c r="G34" s="35">
        <v>39661</v>
      </c>
      <c r="H34" s="27">
        <f t="shared" si="6"/>
        <v>38</v>
      </c>
      <c r="I34" s="37">
        <f t="shared" si="0"/>
        <v>11</v>
      </c>
      <c r="J34" s="3">
        <v>40</v>
      </c>
      <c r="K34" s="3" t="s">
        <v>1</v>
      </c>
      <c r="L34" s="4" t="e">
        <f t="shared" si="1"/>
        <v>#NAME?</v>
      </c>
      <c r="M34" s="19">
        <f t="shared" si="2"/>
        <v>0</v>
      </c>
      <c r="N34" s="3" t="s">
        <v>1</v>
      </c>
      <c r="O34" s="19">
        <f t="shared" si="3"/>
        <v>0</v>
      </c>
      <c r="P34" s="19">
        <f t="shared" si="4"/>
        <v>0</v>
      </c>
    </row>
    <row r="35" spans="1:16" x14ac:dyDescent="0.25">
      <c r="A35" s="24">
        <v>1684</v>
      </c>
      <c r="B35" s="24" t="s">
        <v>282</v>
      </c>
      <c r="C35" s="20" t="s">
        <v>127</v>
      </c>
      <c r="D35" s="5" t="s">
        <v>128</v>
      </c>
      <c r="E35" s="5" t="s">
        <v>142</v>
      </c>
      <c r="F35" s="32">
        <v>3227</v>
      </c>
      <c r="G35" s="34">
        <v>10410</v>
      </c>
      <c r="H35" s="27">
        <f t="shared" si="6"/>
        <v>110</v>
      </c>
      <c r="I35" s="37">
        <f t="shared" si="0"/>
        <v>91</v>
      </c>
      <c r="J35" s="3">
        <v>40</v>
      </c>
      <c r="K35" s="3" t="s">
        <v>1</v>
      </c>
      <c r="L35" s="4" t="e">
        <f t="shared" si="1"/>
        <v>#NAME?</v>
      </c>
      <c r="M35" s="19">
        <f t="shared" si="2"/>
        <v>0</v>
      </c>
      <c r="N35" s="3" t="s">
        <v>1</v>
      </c>
      <c r="O35" s="19">
        <f t="shared" si="3"/>
        <v>0</v>
      </c>
      <c r="P35" s="19">
        <f t="shared" si="4"/>
        <v>0</v>
      </c>
    </row>
    <row r="36" spans="1:16" x14ac:dyDescent="0.25">
      <c r="A36" s="24">
        <v>5129</v>
      </c>
      <c r="B36" s="24" t="s">
        <v>282</v>
      </c>
      <c r="C36" s="20" t="s">
        <v>129</v>
      </c>
      <c r="D36" s="5" t="s">
        <v>130</v>
      </c>
      <c r="E36" s="5" t="s">
        <v>131</v>
      </c>
      <c r="F36" s="32" t="s">
        <v>261</v>
      </c>
      <c r="G36" s="34">
        <v>1206</v>
      </c>
      <c r="H36" s="27">
        <f>DATEDIF("2/4/3883","9/12/4019","y")</f>
        <v>136</v>
      </c>
      <c r="I36" s="37">
        <f t="shared" si="0"/>
        <v>116</v>
      </c>
      <c r="J36" s="3">
        <v>40</v>
      </c>
      <c r="K36" s="3" t="s">
        <v>1</v>
      </c>
      <c r="L36" s="4" t="e">
        <f t="shared" si="1"/>
        <v>#NAME?</v>
      </c>
      <c r="M36" s="19">
        <f t="shared" si="2"/>
        <v>0</v>
      </c>
      <c r="N36" s="3" t="s">
        <v>1</v>
      </c>
      <c r="O36" s="19">
        <f t="shared" si="3"/>
        <v>0</v>
      </c>
      <c r="P36" s="19">
        <f t="shared" si="4"/>
        <v>0</v>
      </c>
    </row>
    <row r="37" spans="1:16" x14ac:dyDescent="0.25">
      <c r="A37" s="24">
        <v>5329</v>
      </c>
      <c r="B37" s="24" t="s">
        <v>283</v>
      </c>
      <c r="C37" s="20" t="s">
        <v>132</v>
      </c>
      <c r="D37" s="5" t="s">
        <v>133</v>
      </c>
      <c r="E37" s="5" t="s">
        <v>134</v>
      </c>
      <c r="F37" s="32">
        <v>20340</v>
      </c>
      <c r="G37" s="34">
        <v>41518</v>
      </c>
      <c r="H37" s="27">
        <f t="shared" ref="H37:H87" si="7">DATEDIF(F37,"9/12/2019","y")</f>
        <v>64</v>
      </c>
      <c r="I37" s="37">
        <f t="shared" si="0"/>
        <v>6</v>
      </c>
      <c r="J37" s="3">
        <v>40</v>
      </c>
      <c r="K37" s="3" t="s">
        <v>6</v>
      </c>
      <c r="L37" s="4" t="e">
        <f t="shared" si="1"/>
        <v>#NAME?</v>
      </c>
      <c r="M37" s="19">
        <f t="shared" si="2"/>
        <v>1200</v>
      </c>
      <c r="N37" s="3" t="s">
        <v>8</v>
      </c>
      <c r="O37" s="19">
        <f t="shared" si="3"/>
        <v>10000</v>
      </c>
      <c r="P37" s="19">
        <f t="shared" si="4"/>
        <v>11000</v>
      </c>
    </row>
    <row r="38" spans="1:16" x14ac:dyDescent="0.25">
      <c r="A38" s="24">
        <v>1206</v>
      </c>
      <c r="B38" s="24" t="s">
        <v>283</v>
      </c>
      <c r="C38" s="20" t="s">
        <v>135</v>
      </c>
      <c r="D38" s="5" t="s">
        <v>136</v>
      </c>
      <c r="E38" s="5" t="s">
        <v>137</v>
      </c>
      <c r="F38" s="32">
        <v>15681</v>
      </c>
      <c r="G38" s="34">
        <v>27491</v>
      </c>
      <c r="H38" s="27">
        <f t="shared" si="7"/>
        <v>76</v>
      </c>
      <c r="I38" s="37">
        <f t="shared" si="0"/>
        <v>44</v>
      </c>
      <c r="J38" s="3">
        <v>40</v>
      </c>
      <c r="K38" s="3" t="s">
        <v>7</v>
      </c>
      <c r="L38" s="4" t="e">
        <f t="shared" si="1"/>
        <v>#NAME?</v>
      </c>
      <c r="M38" s="19">
        <f t="shared" si="2"/>
        <v>550</v>
      </c>
      <c r="N38" s="3" t="s">
        <v>9</v>
      </c>
      <c r="O38" s="19">
        <f t="shared" si="3"/>
        <v>5000</v>
      </c>
      <c r="P38" s="19">
        <f t="shared" si="4"/>
        <v>5500</v>
      </c>
    </row>
    <row r="39" spans="1:16" x14ac:dyDescent="0.25">
      <c r="A39" s="24">
        <v>3060</v>
      </c>
      <c r="B39" s="24" t="s">
        <v>283</v>
      </c>
      <c r="C39" s="20" t="s">
        <v>138</v>
      </c>
      <c r="D39" s="5" t="s">
        <v>139</v>
      </c>
      <c r="E39" s="5" t="s">
        <v>140</v>
      </c>
      <c r="F39" s="32">
        <v>25115</v>
      </c>
      <c r="G39" s="34">
        <v>39122</v>
      </c>
      <c r="H39" s="27">
        <f t="shared" si="7"/>
        <v>50</v>
      </c>
      <c r="I39" s="37">
        <f t="shared" si="0"/>
        <v>12</v>
      </c>
      <c r="J39" s="3">
        <v>40</v>
      </c>
      <c r="K39" s="3" t="s">
        <v>6</v>
      </c>
      <c r="L39" s="4" t="e">
        <f t="shared" si="1"/>
        <v>#NAME?</v>
      </c>
      <c r="M39" s="19">
        <f t="shared" si="2"/>
        <v>1200</v>
      </c>
      <c r="N39" s="3" t="s">
        <v>8</v>
      </c>
      <c r="O39" s="19">
        <f t="shared" si="3"/>
        <v>10000</v>
      </c>
      <c r="P39" s="19">
        <f t="shared" si="4"/>
        <v>11000</v>
      </c>
    </row>
    <row r="40" spans="1:16" x14ac:dyDescent="0.25">
      <c r="A40" s="24">
        <v>3582</v>
      </c>
      <c r="B40" s="24" t="s">
        <v>279</v>
      </c>
      <c r="C40" s="20" t="s">
        <v>146</v>
      </c>
      <c r="D40" s="5" t="s">
        <v>147</v>
      </c>
      <c r="E40" s="5" t="s">
        <v>75</v>
      </c>
      <c r="F40" s="32">
        <v>29155</v>
      </c>
      <c r="G40" s="34">
        <v>40057</v>
      </c>
      <c r="H40" s="27">
        <f t="shared" si="7"/>
        <v>39</v>
      </c>
      <c r="I40" s="37">
        <f t="shared" si="0"/>
        <v>10</v>
      </c>
      <c r="J40" s="3">
        <v>40</v>
      </c>
      <c r="K40" s="3" t="s">
        <v>1</v>
      </c>
      <c r="L40" s="4" t="e">
        <f t="shared" si="1"/>
        <v>#NAME?</v>
      </c>
      <c r="M40" s="19">
        <f t="shared" si="2"/>
        <v>0</v>
      </c>
      <c r="N40" s="3" t="s">
        <v>1</v>
      </c>
      <c r="O40" s="19">
        <f t="shared" si="3"/>
        <v>0</v>
      </c>
      <c r="P40" s="19">
        <f t="shared" si="4"/>
        <v>0</v>
      </c>
    </row>
    <row r="41" spans="1:16" x14ac:dyDescent="0.25">
      <c r="A41" s="24">
        <v>5936</v>
      </c>
      <c r="B41" s="24" t="s">
        <v>279</v>
      </c>
      <c r="C41" s="20" t="s">
        <v>148</v>
      </c>
      <c r="D41" s="5" t="s">
        <v>149</v>
      </c>
      <c r="E41" s="5" t="s">
        <v>150</v>
      </c>
      <c r="F41" s="32">
        <v>28870</v>
      </c>
      <c r="G41" s="34">
        <v>39692</v>
      </c>
      <c r="H41" s="27">
        <f t="shared" si="7"/>
        <v>40</v>
      </c>
      <c r="I41" s="37">
        <f t="shared" si="0"/>
        <v>11</v>
      </c>
      <c r="J41" s="3">
        <v>40</v>
      </c>
      <c r="K41" s="3" t="s">
        <v>1</v>
      </c>
      <c r="L41" s="4" t="e">
        <f t="shared" si="1"/>
        <v>#NAME?</v>
      </c>
      <c r="M41" s="19">
        <f t="shared" si="2"/>
        <v>0</v>
      </c>
      <c r="N41" s="3" t="s">
        <v>1</v>
      </c>
      <c r="O41" s="19">
        <f t="shared" si="3"/>
        <v>0</v>
      </c>
      <c r="P41" s="19">
        <f t="shared" si="4"/>
        <v>0</v>
      </c>
    </row>
    <row r="42" spans="1:16" x14ac:dyDescent="0.25">
      <c r="A42" s="24">
        <v>3923</v>
      </c>
      <c r="B42" s="24" t="s">
        <v>283</v>
      </c>
      <c r="C42" s="20" t="s">
        <v>151</v>
      </c>
      <c r="D42" s="5" t="s">
        <v>152</v>
      </c>
      <c r="E42" s="5" t="s">
        <v>153</v>
      </c>
      <c r="F42" s="32">
        <v>9409</v>
      </c>
      <c r="G42" s="34">
        <v>38145</v>
      </c>
      <c r="H42" s="27">
        <f t="shared" si="7"/>
        <v>93</v>
      </c>
      <c r="I42" s="37">
        <f t="shared" si="0"/>
        <v>15</v>
      </c>
      <c r="J42" s="3">
        <v>40</v>
      </c>
      <c r="K42" s="3" t="s">
        <v>6</v>
      </c>
      <c r="L42" s="4" t="e">
        <f t="shared" si="1"/>
        <v>#NAME?</v>
      </c>
      <c r="M42" s="19">
        <f t="shared" si="2"/>
        <v>1200</v>
      </c>
      <c r="N42" s="3" t="s">
        <v>8</v>
      </c>
      <c r="O42" s="19">
        <f t="shared" si="3"/>
        <v>10000</v>
      </c>
      <c r="P42" s="19">
        <f t="shared" si="4"/>
        <v>11000</v>
      </c>
    </row>
    <row r="43" spans="1:16" x14ac:dyDescent="0.25">
      <c r="A43" s="24">
        <v>3571</v>
      </c>
      <c r="B43" s="24" t="s">
        <v>279</v>
      </c>
      <c r="C43" s="20" t="s">
        <v>154</v>
      </c>
      <c r="D43" s="5" t="s">
        <v>155</v>
      </c>
      <c r="E43" s="5" t="s">
        <v>156</v>
      </c>
      <c r="F43" s="32">
        <v>28595</v>
      </c>
      <c r="G43" s="34">
        <v>39692</v>
      </c>
      <c r="H43" s="27">
        <f t="shared" si="7"/>
        <v>41</v>
      </c>
      <c r="I43" s="37">
        <f t="shared" si="0"/>
        <v>11</v>
      </c>
      <c r="J43" s="3">
        <v>40</v>
      </c>
      <c r="K43" s="3" t="s">
        <v>1</v>
      </c>
      <c r="L43" s="4" t="e">
        <f t="shared" si="1"/>
        <v>#NAME?</v>
      </c>
      <c r="M43" s="19">
        <f t="shared" si="2"/>
        <v>0</v>
      </c>
      <c r="N43" s="3" t="s">
        <v>1</v>
      </c>
      <c r="O43" s="19">
        <f t="shared" si="3"/>
        <v>0</v>
      </c>
      <c r="P43" s="19">
        <f t="shared" si="4"/>
        <v>0</v>
      </c>
    </row>
    <row r="44" spans="1:16" x14ac:dyDescent="0.25">
      <c r="A44" s="24">
        <v>1016</v>
      </c>
      <c r="B44" s="24" t="s">
        <v>282</v>
      </c>
      <c r="C44" s="20" t="s">
        <v>157</v>
      </c>
      <c r="D44" s="5" t="s">
        <v>158</v>
      </c>
      <c r="E44" s="5" t="s">
        <v>40</v>
      </c>
      <c r="F44" s="32">
        <v>27420</v>
      </c>
      <c r="G44" s="34">
        <v>34791</v>
      </c>
      <c r="H44" s="27">
        <f t="shared" si="7"/>
        <v>44</v>
      </c>
      <c r="I44" s="37">
        <f t="shared" si="0"/>
        <v>24</v>
      </c>
      <c r="J44" s="3">
        <v>40</v>
      </c>
      <c r="K44" s="3" t="s">
        <v>7</v>
      </c>
      <c r="L44" s="4" t="e">
        <f t="shared" si="1"/>
        <v>#NAME?</v>
      </c>
      <c r="M44" s="19">
        <f t="shared" si="2"/>
        <v>550</v>
      </c>
      <c r="N44" s="3" t="s">
        <v>9</v>
      </c>
      <c r="O44" s="19">
        <f t="shared" si="3"/>
        <v>5000</v>
      </c>
      <c r="P44" s="19">
        <f t="shared" si="4"/>
        <v>5500</v>
      </c>
    </row>
    <row r="45" spans="1:16" x14ac:dyDescent="0.25">
      <c r="A45" s="24">
        <v>4302</v>
      </c>
      <c r="B45" s="24" t="s">
        <v>279</v>
      </c>
      <c r="C45" s="20" t="s">
        <v>159</v>
      </c>
      <c r="D45" s="5" t="s">
        <v>160</v>
      </c>
      <c r="E45" s="5" t="s">
        <v>47</v>
      </c>
      <c r="F45" s="32">
        <v>29432</v>
      </c>
      <c r="G45" s="35">
        <v>39661</v>
      </c>
      <c r="H45" s="27">
        <f t="shared" si="7"/>
        <v>39</v>
      </c>
      <c r="I45" s="37">
        <f t="shared" si="0"/>
        <v>11</v>
      </c>
      <c r="J45" s="3">
        <v>40</v>
      </c>
      <c r="K45" s="3" t="s">
        <v>1</v>
      </c>
      <c r="L45" s="4" t="e">
        <f t="shared" si="1"/>
        <v>#NAME?</v>
      </c>
      <c r="M45" s="19">
        <f t="shared" si="2"/>
        <v>0</v>
      </c>
      <c r="N45" s="3" t="s">
        <v>1</v>
      </c>
      <c r="O45" s="19">
        <f t="shared" si="3"/>
        <v>0</v>
      </c>
      <c r="P45" s="19">
        <f t="shared" si="4"/>
        <v>0</v>
      </c>
    </row>
    <row r="46" spans="1:16" x14ac:dyDescent="0.25">
      <c r="A46" s="24">
        <v>4902</v>
      </c>
      <c r="B46" s="24" t="s">
        <v>282</v>
      </c>
      <c r="C46" s="20" t="s">
        <v>163</v>
      </c>
      <c r="D46" s="5" t="s">
        <v>162</v>
      </c>
      <c r="E46" s="5" t="s">
        <v>164</v>
      </c>
      <c r="F46" s="32">
        <v>22804</v>
      </c>
      <c r="G46" s="34">
        <v>26457</v>
      </c>
      <c r="H46" s="27">
        <f t="shared" si="7"/>
        <v>57</v>
      </c>
      <c r="I46" s="37">
        <f t="shared" si="0"/>
        <v>47</v>
      </c>
      <c r="J46" s="3">
        <v>40</v>
      </c>
      <c r="K46" s="3" t="s">
        <v>6</v>
      </c>
      <c r="L46" s="4" t="e">
        <f t="shared" si="1"/>
        <v>#NAME?</v>
      </c>
      <c r="M46" s="19">
        <f t="shared" si="2"/>
        <v>1200</v>
      </c>
      <c r="N46" s="3" t="s">
        <v>8</v>
      </c>
      <c r="O46" s="19">
        <f t="shared" si="3"/>
        <v>10000</v>
      </c>
      <c r="P46" s="19">
        <f t="shared" si="4"/>
        <v>11000</v>
      </c>
    </row>
    <row r="47" spans="1:16" x14ac:dyDescent="0.25">
      <c r="A47" s="24">
        <v>5186</v>
      </c>
      <c r="B47" s="24" t="s">
        <v>279</v>
      </c>
      <c r="C47" s="20" t="s">
        <v>161</v>
      </c>
      <c r="D47" s="5" t="s">
        <v>162</v>
      </c>
      <c r="E47" s="5" t="s">
        <v>47</v>
      </c>
      <c r="F47" s="32">
        <v>29264</v>
      </c>
      <c r="G47" s="35">
        <v>39661</v>
      </c>
      <c r="H47" s="27">
        <f t="shared" si="7"/>
        <v>39</v>
      </c>
      <c r="I47" s="37">
        <f t="shared" si="0"/>
        <v>11</v>
      </c>
      <c r="J47" s="3">
        <v>40</v>
      </c>
      <c r="K47" s="3" t="s">
        <v>1</v>
      </c>
      <c r="L47" s="4" t="e">
        <f t="shared" si="1"/>
        <v>#NAME?</v>
      </c>
      <c r="M47" s="19">
        <f t="shared" si="2"/>
        <v>0</v>
      </c>
      <c r="N47" s="3" t="s">
        <v>1</v>
      </c>
      <c r="O47" s="19">
        <f t="shared" si="3"/>
        <v>0</v>
      </c>
      <c r="P47" s="19">
        <f t="shared" si="4"/>
        <v>0</v>
      </c>
    </row>
    <row r="48" spans="1:16" x14ac:dyDescent="0.25">
      <c r="A48" s="24">
        <v>2649</v>
      </c>
      <c r="B48" s="24" t="s">
        <v>283</v>
      </c>
      <c r="C48" s="20" t="s">
        <v>165</v>
      </c>
      <c r="D48" s="5" t="s">
        <v>166</v>
      </c>
      <c r="E48" s="5" t="s">
        <v>262</v>
      </c>
      <c r="F48" s="32">
        <v>24541</v>
      </c>
      <c r="G48" s="34">
        <v>40422</v>
      </c>
      <c r="H48" s="27">
        <f t="shared" si="7"/>
        <v>52</v>
      </c>
      <c r="I48" s="37">
        <f t="shared" si="0"/>
        <v>9</v>
      </c>
      <c r="J48" s="3">
        <v>40</v>
      </c>
      <c r="K48" s="3" t="s">
        <v>271</v>
      </c>
      <c r="L48" s="4" t="e">
        <f t="shared" si="1"/>
        <v>#NAME?</v>
      </c>
      <c r="M48" s="19">
        <f t="shared" si="2"/>
        <v>0</v>
      </c>
      <c r="N48" s="3" t="s">
        <v>271</v>
      </c>
      <c r="O48" s="19">
        <f t="shared" si="3"/>
        <v>0</v>
      </c>
      <c r="P48" s="19">
        <f t="shared" si="4"/>
        <v>0</v>
      </c>
    </row>
    <row r="49" spans="1:16" x14ac:dyDescent="0.25">
      <c r="A49" s="24">
        <v>2832</v>
      </c>
      <c r="B49" s="24" t="s">
        <v>279</v>
      </c>
      <c r="C49" s="20" t="s">
        <v>169</v>
      </c>
      <c r="D49" s="5" t="s">
        <v>170</v>
      </c>
      <c r="E49" s="5" t="s">
        <v>47</v>
      </c>
      <c r="F49" s="32">
        <v>29379</v>
      </c>
      <c r="G49" s="35">
        <v>39661</v>
      </c>
      <c r="H49" s="27">
        <f t="shared" si="7"/>
        <v>39</v>
      </c>
      <c r="I49" s="37">
        <f t="shared" si="0"/>
        <v>11</v>
      </c>
      <c r="J49" s="3">
        <v>40</v>
      </c>
      <c r="K49" s="3" t="s">
        <v>1</v>
      </c>
      <c r="L49" s="4" t="e">
        <f t="shared" si="1"/>
        <v>#NAME?</v>
      </c>
      <c r="M49" s="19">
        <f t="shared" si="2"/>
        <v>0</v>
      </c>
      <c r="N49" s="3" t="s">
        <v>1</v>
      </c>
      <c r="O49" s="19">
        <f t="shared" si="3"/>
        <v>0</v>
      </c>
      <c r="P49" s="19">
        <f t="shared" si="4"/>
        <v>0</v>
      </c>
    </row>
    <row r="50" spans="1:16" x14ac:dyDescent="0.25">
      <c r="A50" s="24">
        <v>2802</v>
      </c>
      <c r="B50" s="24" t="s">
        <v>279</v>
      </c>
      <c r="C50" s="20" t="s">
        <v>167</v>
      </c>
      <c r="D50" s="5" t="s">
        <v>168</v>
      </c>
      <c r="E50" s="5" t="s">
        <v>54</v>
      </c>
      <c r="F50" s="32">
        <v>29377</v>
      </c>
      <c r="G50" s="35">
        <v>39661</v>
      </c>
      <c r="H50" s="27">
        <f t="shared" si="7"/>
        <v>39</v>
      </c>
      <c r="I50" s="37">
        <f t="shared" si="0"/>
        <v>11</v>
      </c>
      <c r="J50" s="3">
        <v>40</v>
      </c>
      <c r="K50" s="3" t="s">
        <v>1</v>
      </c>
      <c r="L50" s="4" t="e">
        <f t="shared" si="1"/>
        <v>#NAME?</v>
      </c>
      <c r="M50" s="19">
        <f t="shared" si="2"/>
        <v>0</v>
      </c>
      <c r="N50" s="3" t="s">
        <v>1</v>
      </c>
      <c r="O50" s="19">
        <f t="shared" si="3"/>
        <v>0</v>
      </c>
      <c r="P50" s="19">
        <f t="shared" si="4"/>
        <v>0</v>
      </c>
    </row>
    <row r="51" spans="1:16" x14ac:dyDescent="0.25">
      <c r="A51" s="24">
        <v>2073</v>
      </c>
      <c r="B51" s="24" t="s">
        <v>283</v>
      </c>
      <c r="C51" s="20" t="s">
        <v>171</v>
      </c>
      <c r="D51" s="5" t="s">
        <v>172</v>
      </c>
      <c r="E51" s="5" t="s">
        <v>173</v>
      </c>
      <c r="F51" s="32">
        <v>17079</v>
      </c>
      <c r="G51" s="34">
        <v>24351</v>
      </c>
      <c r="H51" s="27">
        <f t="shared" si="7"/>
        <v>72</v>
      </c>
      <c r="I51" s="37">
        <f t="shared" si="0"/>
        <v>53</v>
      </c>
      <c r="J51" s="3">
        <v>40</v>
      </c>
      <c r="K51" s="3" t="s">
        <v>7</v>
      </c>
      <c r="L51" s="4" t="e">
        <f t="shared" si="1"/>
        <v>#NAME?</v>
      </c>
      <c r="M51" s="19">
        <f t="shared" si="2"/>
        <v>550</v>
      </c>
      <c r="N51" s="3" t="s">
        <v>9</v>
      </c>
      <c r="O51" s="19">
        <f t="shared" si="3"/>
        <v>5000</v>
      </c>
      <c r="P51" s="19">
        <f t="shared" si="4"/>
        <v>5500</v>
      </c>
    </row>
    <row r="52" spans="1:16" x14ac:dyDescent="0.25">
      <c r="A52" s="24">
        <v>4371</v>
      </c>
      <c r="B52" s="24" t="s">
        <v>280</v>
      </c>
      <c r="C52" s="20" t="s">
        <v>174</v>
      </c>
      <c r="D52" s="5" t="s">
        <v>175</v>
      </c>
      <c r="E52" s="5" t="s">
        <v>94</v>
      </c>
      <c r="F52" s="32">
        <v>16560</v>
      </c>
      <c r="G52" s="34">
        <v>23925</v>
      </c>
      <c r="H52" s="27">
        <f t="shared" si="7"/>
        <v>74</v>
      </c>
      <c r="I52" s="37">
        <f t="shared" si="0"/>
        <v>54</v>
      </c>
      <c r="J52" s="3">
        <v>40</v>
      </c>
      <c r="K52" s="3" t="s">
        <v>7</v>
      </c>
      <c r="L52" s="4" t="e">
        <f t="shared" si="1"/>
        <v>#NAME?</v>
      </c>
      <c r="M52" s="19">
        <f t="shared" si="2"/>
        <v>550</v>
      </c>
      <c r="N52" s="3" t="s">
        <v>9</v>
      </c>
      <c r="O52" s="19">
        <f t="shared" si="3"/>
        <v>5000</v>
      </c>
      <c r="P52" s="19">
        <f t="shared" si="4"/>
        <v>5500</v>
      </c>
    </row>
    <row r="53" spans="1:16" x14ac:dyDescent="0.25">
      <c r="A53" s="24">
        <v>1489</v>
      </c>
      <c r="B53" s="24" t="s">
        <v>282</v>
      </c>
      <c r="C53" s="20" t="s">
        <v>176</v>
      </c>
      <c r="D53" s="5" t="s">
        <v>177</v>
      </c>
      <c r="E53" s="5" t="s">
        <v>178</v>
      </c>
      <c r="F53" s="32">
        <v>13052</v>
      </c>
      <c r="G53" s="34">
        <v>20357</v>
      </c>
      <c r="H53" s="27">
        <f t="shared" si="7"/>
        <v>83</v>
      </c>
      <c r="I53" s="37">
        <f t="shared" si="0"/>
        <v>64</v>
      </c>
      <c r="J53" s="3">
        <v>40</v>
      </c>
      <c r="K53" s="3" t="s">
        <v>7</v>
      </c>
      <c r="L53" s="4" t="e">
        <f t="shared" si="1"/>
        <v>#NAME?</v>
      </c>
      <c r="M53" s="19">
        <f t="shared" si="2"/>
        <v>550</v>
      </c>
      <c r="N53" s="3" t="s">
        <v>9</v>
      </c>
      <c r="O53" s="19">
        <f t="shared" si="3"/>
        <v>5000</v>
      </c>
      <c r="P53" s="19">
        <f t="shared" si="4"/>
        <v>5500</v>
      </c>
    </row>
    <row r="54" spans="1:16" x14ac:dyDescent="0.25">
      <c r="A54" s="24">
        <v>5893</v>
      </c>
      <c r="B54" s="24" t="s">
        <v>279</v>
      </c>
      <c r="C54" s="20" t="s">
        <v>182</v>
      </c>
      <c r="D54" s="5" t="s">
        <v>183</v>
      </c>
      <c r="E54" s="5" t="s">
        <v>47</v>
      </c>
      <c r="F54" s="32">
        <v>29476</v>
      </c>
      <c r="G54" s="35">
        <v>39661</v>
      </c>
      <c r="H54" s="27">
        <f t="shared" si="7"/>
        <v>39</v>
      </c>
      <c r="I54" s="37">
        <f t="shared" si="0"/>
        <v>11</v>
      </c>
      <c r="J54" s="3">
        <v>40</v>
      </c>
      <c r="K54" s="3" t="s">
        <v>1</v>
      </c>
      <c r="L54" s="4" t="e">
        <f t="shared" si="1"/>
        <v>#NAME?</v>
      </c>
      <c r="M54" s="19">
        <f t="shared" si="2"/>
        <v>0</v>
      </c>
      <c r="N54" s="3" t="s">
        <v>1</v>
      </c>
      <c r="O54" s="19">
        <f t="shared" si="3"/>
        <v>0</v>
      </c>
      <c r="P54" s="19">
        <f t="shared" si="4"/>
        <v>0</v>
      </c>
    </row>
    <row r="55" spans="1:16" x14ac:dyDescent="0.25">
      <c r="A55" s="24">
        <v>2351</v>
      </c>
      <c r="B55" s="24" t="s">
        <v>279</v>
      </c>
      <c r="C55" s="20" t="s">
        <v>184</v>
      </c>
      <c r="D55" s="5" t="s">
        <v>183</v>
      </c>
      <c r="E55" s="5" t="s">
        <v>47</v>
      </c>
      <c r="F55" s="32">
        <v>29476</v>
      </c>
      <c r="G55" s="35">
        <v>39661</v>
      </c>
      <c r="H55" s="27">
        <f t="shared" si="7"/>
        <v>39</v>
      </c>
      <c r="I55" s="37">
        <f t="shared" si="0"/>
        <v>11</v>
      </c>
      <c r="J55" s="3">
        <v>40</v>
      </c>
      <c r="K55" s="3" t="s">
        <v>1</v>
      </c>
      <c r="L55" s="4" t="e">
        <f t="shared" si="1"/>
        <v>#NAME?</v>
      </c>
      <c r="M55" s="19">
        <f t="shared" si="2"/>
        <v>0</v>
      </c>
      <c r="N55" s="3" t="s">
        <v>1</v>
      </c>
      <c r="O55" s="19">
        <f t="shared" si="3"/>
        <v>0</v>
      </c>
      <c r="P55" s="19">
        <f t="shared" si="4"/>
        <v>0</v>
      </c>
    </row>
    <row r="56" spans="1:16" x14ac:dyDescent="0.25">
      <c r="A56" s="24">
        <v>2736</v>
      </c>
      <c r="B56" s="24" t="s">
        <v>282</v>
      </c>
      <c r="C56" s="20" t="s">
        <v>179</v>
      </c>
      <c r="D56" s="5" t="s">
        <v>180</v>
      </c>
      <c r="E56" s="5" t="s">
        <v>181</v>
      </c>
      <c r="F56" s="32">
        <v>24752</v>
      </c>
      <c r="G56" s="34">
        <v>31989</v>
      </c>
      <c r="H56" s="27">
        <f t="shared" si="7"/>
        <v>51</v>
      </c>
      <c r="I56" s="37">
        <f t="shared" si="0"/>
        <v>32</v>
      </c>
      <c r="J56" s="3">
        <v>40</v>
      </c>
      <c r="K56" s="3" t="s">
        <v>1</v>
      </c>
      <c r="L56" s="4" t="e">
        <f t="shared" si="1"/>
        <v>#NAME?</v>
      </c>
      <c r="M56" s="19">
        <f t="shared" si="2"/>
        <v>0</v>
      </c>
      <c r="N56" s="3" t="s">
        <v>1</v>
      </c>
      <c r="O56" s="19">
        <f t="shared" si="3"/>
        <v>0</v>
      </c>
      <c r="P56" s="19">
        <f t="shared" si="4"/>
        <v>0</v>
      </c>
    </row>
    <row r="57" spans="1:16" x14ac:dyDescent="0.25">
      <c r="A57" s="24">
        <v>2211</v>
      </c>
      <c r="B57" s="24" t="s">
        <v>283</v>
      </c>
      <c r="C57" s="20" t="s">
        <v>185</v>
      </c>
      <c r="D57" s="5" t="s">
        <v>186</v>
      </c>
      <c r="E57" s="5" t="s">
        <v>187</v>
      </c>
      <c r="F57" s="32">
        <v>22045</v>
      </c>
      <c r="G57" s="34">
        <v>37353</v>
      </c>
      <c r="H57" s="27">
        <f t="shared" si="7"/>
        <v>59</v>
      </c>
      <c r="I57" s="37">
        <f t="shared" si="0"/>
        <v>17</v>
      </c>
      <c r="J57" s="3">
        <v>40</v>
      </c>
      <c r="K57" s="3" t="s">
        <v>7</v>
      </c>
      <c r="L57" s="4" t="e">
        <f t="shared" si="1"/>
        <v>#NAME?</v>
      </c>
      <c r="M57" s="19">
        <f t="shared" si="2"/>
        <v>550</v>
      </c>
      <c r="N57" s="3" t="s">
        <v>9</v>
      </c>
      <c r="O57" s="19">
        <f t="shared" si="3"/>
        <v>5000</v>
      </c>
      <c r="P57" s="19">
        <f t="shared" si="4"/>
        <v>5500</v>
      </c>
    </row>
    <row r="58" spans="1:16" x14ac:dyDescent="0.25">
      <c r="A58" s="24">
        <v>3946</v>
      </c>
      <c r="B58" s="24" t="s">
        <v>279</v>
      </c>
      <c r="C58" s="20" t="s">
        <v>143</v>
      </c>
      <c r="D58" s="5" t="s">
        <v>144</v>
      </c>
      <c r="E58" s="5" t="s">
        <v>145</v>
      </c>
      <c r="F58" s="32">
        <v>29433</v>
      </c>
      <c r="G58" s="35">
        <v>39661</v>
      </c>
      <c r="H58" s="27">
        <f t="shared" si="7"/>
        <v>39</v>
      </c>
      <c r="I58" s="37">
        <f t="shared" si="0"/>
        <v>11</v>
      </c>
      <c r="J58" s="3">
        <v>40</v>
      </c>
      <c r="K58" s="3" t="s">
        <v>1</v>
      </c>
      <c r="L58" s="4" t="e">
        <f t="shared" si="1"/>
        <v>#NAME?</v>
      </c>
      <c r="M58" s="19">
        <f t="shared" si="2"/>
        <v>0</v>
      </c>
      <c r="N58" s="3" t="s">
        <v>1</v>
      </c>
      <c r="O58" s="19">
        <f t="shared" si="3"/>
        <v>0</v>
      </c>
      <c r="P58" s="19">
        <f t="shared" si="4"/>
        <v>0</v>
      </c>
    </row>
    <row r="59" spans="1:16" x14ac:dyDescent="0.25">
      <c r="A59" s="24">
        <v>2635</v>
      </c>
      <c r="B59" s="24" t="s">
        <v>283</v>
      </c>
      <c r="C59" s="20" t="s">
        <v>188</v>
      </c>
      <c r="D59" s="5" t="s">
        <v>189</v>
      </c>
      <c r="E59" s="5" t="s">
        <v>262</v>
      </c>
      <c r="F59" s="32">
        <v>24011</v>
      </c>
      <c r="G59" s="34">
        <v>39326</v>
      </c>
      <c r="H59" s="27">
        <f t="shared" si="7"/>
        <v>53</v>
      </c>
      <c r="I59" s="37">
        <f t="shared" si="0"/>
        <v>12</v>
      </c>
      <c r="J59" s="3">
        <v>40</v>
      </c>
      <c r="K59" s="3" t="s">
        <v>7</v>
      </c>
      <c r="L59" s="4" t="e">
        <f t="shared" si="1"/>
        <v>#NAME?</v>
      </c>
      <c r="M59" s="19">
        <f t="shared" si="2"/>
        <v>550</v>
      </c>
      <c r="N59" s="3" t="s">
        <v>9</v>
      </c>
      <c r="O59" s="19">
        <f t="shared" si="3"/>
        <v>5000</v>
      </c>
      <c r="P59" s="19">
        <f t="shared" si="4"/>
        <v>5500</v>
      </c>
    </row>
    <row r="60" spans="1:16" x14ac:dyDescent="0.25">
      <c r="A60" s="24">
        <v>2867</v>
      </c>
      <c r="B60" s="24" t="s">
        <v>282</v>
      </c>
      <c r="C60" s="20" t="s">
        <v>190</v>
      </c>
      <c r="D60" s="5" t="s">
        <v>191</v>
      </c>
      <c r="E60" s="5" t="s">
        <v>192</v>
      </c>
      <c r="F60" s="32">
        <v>378</v>
      </c>
      <c r="G60" s="34">
        <v>7465</v>
      </c>
      <c r="H60" s="27">
        <f t="shared" si="7"/>
        <v>118</v>
      </c>
      <c r="I60" s="37">
        <f t="shared" si="0"/>
        <v>99</v>
      </c>
      <c r="J60" s="3">
        <v>40</v>
      </c>
      <c r="K60" s="3" t="s">
        <v>7</v>
      </c>
      <c r="L60" s="4" t="e">
        <f t="shared" si="1"/>
        <v>#NAME?</v>
      </c>
      <c r="M60" s="19">
        <f t="shared" si="2"/>
        <v>550</v>
      </c>
      <c r="N60" s="3" t="s">
        <v>9</v>
      </c>
      <c r="O60" s="19">
        <f t="shared" si="3"/>
        <v>5000</v>
      </c>
      <c r="P60" s="19">
        <f t="shared" si="4"/>
        <v>5500</v>
      </c>
    </row>
    <row r="61" spans="1:16" x14ac:dyDescent="0.25">
      <c r="A61" s="24">
        <v>3054</v>
      </c>
      <c r="B61" s="24" t="s">
        <v>282</v>
      </c>
      <c r="C61" s="20" t="s">
        <v>193</v>
      </c>
      <c r="D61" s="5" t="s">
        <v>194</v>
      </c>
      <c r="E61" s="5" t="s">
        <v>195</v>
      </c>
      <c r="F61" s="32">
        <v>17167</v>
      </c>
      <c r="G61" s="34">
        <v>21916</v>
      </c>
      <c r="H61" s="27">
        <f t="shared" si="7"/>
        <v>72</v>
      </c>
      <c r="I61" s="37">
        <f t="shared" si="0"/>
        <v>60</v>
      </c>
      <c r="J61" s="3">
        <v>40</v>
      </c>
      <c r="K61" s="3" t="s">
        <v>1</v>
      </c>
      <c r="L61" s="4" t="e">
        <f t="shared" si="1"/>
        <v>#NAME?</v>
      </c>
      <c r="M61" s="19">
        <f t="shared" si="2"/>
        <v>0</v>
      </c>
      <c r="N61" s="3" t="s">
        <v>1</v>
      </c>
      <c r="O61" s="19">
        <f t="shared" si="3"/>
        <v>0</v>
      </c>
      <c r="P61" s="19">
        <f t="shared" si="4"/>
        <v>0</v>
      </c>
    </row>
    <row r="62" spans="1:16" x14ac:dyDescent="0.25">
      <c r="A62" s="24">
        <v>2203</v>
      </c>
      <c r="B62" s="24" t="s">
        <v>282</v>
      </c>
      <c r="C62" s="20" t="s">
        <v>196</v>
      </c>
      <c r="D62" s="5" t="s">
        <v>197</v>
      </c>
      <c r="E62" s="5" t="s">
        <v>198</v>
      </c>
      <c r="F62" s="32">
        <v>7414</v>
      </c>
      <c r="G62" s="34">
        <v>38469</v>
      </c>
      <c r="H62" s="27">
        <f t="shared" si="7"/>
        <v>99</v>
      </c>
      <c r="I62" s="37">
        <f t="shared" si="0"/>
        <v>14</v>
      </c>
      <c r="J62" s="3">
        <v>40</v>
      </c>
      <c r="K62" s="3" t="s">
        <v>7</v>
      </c>
      <c r="L62" s="4" t="e">
        <f t="shared" si="1"/>
        <v>#NAME?</v>
      </c>
      <c r="M62" s="19">
        <f t="shared" si="2"/>
        <v>550</v>
      </c>
      <c r="N62" s="3" t="s">
        <v>9</v>
      </c>
      <c r="O62" s="19">
        <f t="shared" si="3"/>
        <v>5000</v>
      </c>
      <c r="P62" s="19">
        <f t="shared" si="4"/>
        <v>5500</v>
      </c>
    </row>
    <row r="63" spans="1:16" x14ac:dyDescent="0.25">
      <c r="A63" s="24">
        <v>1903</v>
      </c>
      <c r="B63" s="24" t="s">
        <v>280</v>
      </c>
      <c r="C63" s="20" t="s">
        <v>199</v>
      </c>
      <c r="D63" s="5" t="s">
        <v>200</v>
      </c>
      <c r="E63" s="5" t="s">
        <v>201</v>
      </c>
      <c r="F63" s="32">
        <v>14922</v>
      </c>
      <c r="G63" s="34">
        <v>31236</v>
      </c>
      <c r="H63" s="27">
        <f t="shared" si="7"/>
        <v>78</v>
      </c>
      <c r="I63" s="37">
        <f t="shared" si="0"/>
        <v>34</v>
      </c>
      <c r="J63" s="3">
        <v>40</v>
      </c>
      <c r="K63" s="3" t="s">
        <v>7</v>
      </c>
      <c r="L63" s="4" t="e">
        <f t="shared" si="1"/>
        <v>#NAME?</v>
      </c>
      <c r="M63" s="19">
        <f t="shared" si="2"/>
        <v>550</v>
      </c>
      <c r="N63" s="3" t="s">
        <v>9</v>
      </c>
      <c r="O63" s="19">
        <f t="shared" si="3"/>
        <v>5000</v>
      </c>
      <c r="P63" s="19">
        <f t="shared" si="4"/>
        <v>5500</v>
      </c>
    </row>
    <row r="64" spans="1:16" x14ac:dyDescent="0.25">
      <c r="A64" s="24">
        <v>2977</v>
      </c>
      <c r="B64" s="24" t="s">
        <v>280</v>
      </c>
      <c r="C64" s="20" t="s">
        <v>202</v>
      </c>
      <c r="D64" s="5" t="s">
        <v>203</v>
      </c>
      <c r="E64" s="5" t="s">
        <v>94</v>
      </c>
      <c r="F64" s="32">
        <v>18821</v>
      </c>
      <c r="G64" s="34">
        <v>30031</v>
      </c>
      <c r="H64" s="27">
        <f t="shared" si="7"/>
        <v>68</v>
      </c>
      <c r="I64" s="37">
        <f t="shared" si="0"/>
        <v>37</v>
      </c>
      <c r="J64" s="3">
        <v>40</v>
      </c>
      <c r="K64" s="3" t="s">
        <v>7</v>
      </c>
      <c r="L64" s="4" t="e">
        <f t="shared" si="1"/>
        <v>#NAME?</v>
      </c>
      <c r="M64" s="19">
        <f t="shared" si="2"/>
        <v>550</v>
      </c>
      <c r="N64" s="3" t="s">
        <v>9</v>
      </c>
      <c r="O64" s="19">
        <f t="shared" si="3"/>
        <v>5000</v>
      </c>
      <c r="P64" s="19">
        <f t="shared" si="4"/>
        <v>5500</v>
      </c>
    </row>
    <row r="65" spans="1:16" x14ac:dyDescent="0.25">
      <c r="A65" s="24">
        <v>5223</v>
      </c>
      <c r="B65" s="24" t="s">
        <v>282</v>
      </c>
      <c r="C65" s="20" t="s">
        <v>204</v>
      </c>
      <c r="D65" s="5" t="s">
        <v>205</v>
      </c>
      <c r="E65" s="5" t="s">
        <v>206</v>
      </c>
      <c r="F65" s="32">
        <v>28633</v>
      </c>
      <c r="G65" s="34">
        <v>38234</v>
      </c>
      <c r="H65" s="27">
        <f t="shared" si="7"/>
        <v>41</v>
      </c>
      <c r="I65" s="37">
        <f t="shared" si="0"/>
        <v>15</v>
      </c>
      <c r="J65" s="3">
        <v>40</v>
      </c>
      <c r="K65" s="3" t="s">
        <v>7</v>
      </c>
      <c r="L65" s="4" t="e">
        <f t="shared" si="1"/>
        <v>#NAME?</v>
      </c>
      <c r="M65" s="19">
        <f t="shared" si="2"/>
        <v>550</v>
      </c>
      <c r="N65" s="3" t="s">
        <v>9</v>
      </c>
      <c r="O65" s="19">
        <f t="shared" si="3"/>
        <v>5000</v>
      </c>
      <c r="P65" s="19">
        <f t="shared" si="4"/>
        <v>5500</v>
      </c>
    </row>
    <row r="66" spans="1:16" x14ac:dyDescent="0.25">
      <c r="A66" s="24">
        <v>4806</v>
      </c>
      <c r="B66" s="24" t="s">
        <v>282</v>
      </c>
      <c r="C66" s="20" t="s">
        <v>207</v>
      </c>
      <c r="D66" s="5" t="s">
        <v>208</v>
      </c>
      <c r="E66" s="5" t="s">
        <v>209</v>
      </c>
      <c r="F66" s="32">
        <v>24940</v>
      </c>
      <c r="G66" s="34">
        <v>32298</v>
      </c>
      <c r="H66" s="27">
        <f t="shared" si="7"/>
        <v>51</v>
      </c>
      <c r="I66" s="37">
        <f t="shared" ref="I66:I87" si="8">DATEDIF(G66,"01/01/2020","y")</f>
        <v>31</v>
      </c>
      <c r="J66" s="3">
        <v>40</v>
      </c>
      <c r="K66" s="3" t="s">
        <v>7</v>
      </c>
      <c r="L66" s="4" t="e">
        <f t="shared" ref="L66:L87" si="9">VLOOKUP(K66,DENTALNINE,2,FALSE)</f>
        <v>#NAME?</v>
      </c>
      <c r="M66" s="19">
        <f t="shared" ref="M66:M87" si="10">VLOOKUP(K66,DENTALTWENTY,2,FALSE)</f>
        <v>550</v>
      </c>
      <c r="N66" s="3" t="s">
        <v>9</v>
      </c>
      <c r="O66" s="19">
        <f t="shared" ref="O66:O87" si="11">VLOOKUP(N66,HLTHNINE,2,FALSE)</f>
        <v>5000</v>
      </c>
      <c r="P66" s="19">
        <f t="shared" ref="P66:P87" si="12">VLOOKUP(N66,HLTHTWENTY,2,FALSE)</f>
        <v>5500</v>
      </c>
    </row>
    <row r="67" spans="1:16" x14ac:dyDescent="0.25">
      <c r="A67" s="24">
        <v>1247</v>
      </c>
      <c r="B67" s="24" t="s">
        <v>283</v>
      </c>
      <c r="C67" s="20" t="s">
        <v>210</v>
      </c>
      <c r="D67" s="5" t="s">
        <v>211</v>
      </c>
      <c r="E67" s="5" t="s">
        <v>212</v>
      </c>
      <c r="F67" s="32">
        <v>14729</v>
      </c>
      <c r="G67" s="34">
        <v>41518</v>
      </c>
      <c r="H67" s="27">
        <f t="shared" si="7"/>
        <v>79</v>
      </c>
      <c r="I67" s="37">
        <f t="shared" si="8"/>
        <v>6</v>
      </c>
      <c r="J67" s="3">
        <v>40</v>
      </c>
      <c r="K67" s="3" t="s">
        <v>7</v>
      </c>
      <c r="L67" s="4" t="e">
        <f t="shared" si="9"/>
        <v>#NAME?</v>
      </c>
      <c r="M67" s="19">
        <f t="shared" si="10"/>
        <v>550</v>
      </c>
      <c r="N67" s="3" t="s">
        <v>9</v>
      </c>
      <c r="O67" s="19">
        <f t="shared" si="11"/>
        <v>5000</v>
      </c>
      <c r="P67" s="19">
        <f t="shared" si="12"/>
        <v>5500</v>
      </c>
    </row>
    <row r="68" spans="1:16" x14ac:dyDescent="0.25">
      <c r="A68" s="24">
        <v>5436</v>
      </c>
      <c r="B68" s="24" t="s">
        <v>279</v>
      </c>
      <c r="C68" s="20" t="s">
        <v>213</v>
      </c>
      <c r="D68" s="5" t="s">
        <v>214</v>
      </c>
      <c r="E68" s="5" t="s">
        <v>47</v>
      </c>
      <c r="F68" s="32">
        <v>29539</v>
      </c>
      <c r="G68" s="35">
        <v>39661</v>
      </c>
      <c r="H68" s="27">
        <f t="shared" si="7"/>
        <v>38</v>
      </c>
      <c r="I68" s="37">
        <f t="shared" si="8"/>
        <v>11</v>
      </c>
      <c r="J68" s="3">
        <v>40</v>
      </c>
      <c r="K68" s="3" t="s">
        <v>1</v>
      </c>
      <c r="L68" s="4" t="e">
        <f t="shared" si="9"/>
        <v>#NAME?</v>
      </c>
      <c r="M68" s="19">
        <f t="shared" si="10"/>
        <v>0</v>
      </c>
      <c r="N68" s="3" t="s">
        <v>1</v>
      </c>
      <c r="O68" s="19">
        <f t="shared" si="11"/>
        <v>0</v>
      </c>
      <c r="P68" s="19">
        <f t="shared" si="12"/>
        <v>0</v>
      </c>
    </row>
    <row r="69" spans="1:16" x14ac:dyDescent="0.25">
      <c r="A69" s="24">
        <v>2847</v>
      </c>
      <c r="B69" s="24" t="s">
        <v>283</v>
      </c>
      <c r="C69" s="20" t="s">
        <v>215</v>
      </c>
      <c r="D69" s="5" t="s">
        <v>216</v>
      </c>
      <c r="E69" s="5" t="s">
        <v>212</v>
      </c>
      <c r="F69" s="32">
        <v>16811</v>
      </c>
      <c r="G69" s="34">
        <v>24351</v>
      </c>
      <c r="H69" s="27">
        <f t="shared" si="7"/>
        <v>73</v>
      </c>
      <c r="I69" s="37">
        <f t="shared" si="8"/>
        <v>53</v>
      </c>
      <c r="J69" s="3">
        <v>40</v>
      </c>
      <c r="K69" s="3" t="s">
        <v>7</v>
      </c>
      <c r="L69" s="4" t="e">
        <f t="shared" si="9"/>
        <v>#NAME?</v>
      </c>
      <c r="M69" s="19">
        <f t="shared" si="10"/>
        <v>550</v>
      </c>
      <c r="N69" s="3" t="s">
        <v>9</v>
      </c>
      <c r="O69" s="19">
        <f t="shared" si="11"/>
        <v>5000</v>
      </c>
      <c r="P69" s="19">
        <f t="shared" si="12"/>
        <v>5500</v>
      </c>
    </row>
    <row r="70" spans="1:16" x14ac:dyDescent="0.25">
      <c r="A70" s="24">
        <v>1620</v>
      </c>
      <c r="B70" s="24" t="s">
        <v>279</v>
      </c>
      <c r="C70" s="20" t="s">
        <v>217</v>
      </c>
      <c r="D70" s="5" t="s">
        <v>218</v>
      </c>
      <c r="E70" s="5" t="s">
        <v>75</v>
      </c>
      <c r="F70" s="32">
        <v>28570</v>
      </c>
      <c r="G70" s="34">
        <v>39692</v>
      </c>
      <c r="H70" s="27">
        <f t="shared" si="7"/>
        <v>41</v>
      </c>
      <c r="I70" s="37">
        <f t="shared" si="8"/>
        <v>11</v>
      </c>
      <c r="J70" s="3">
        <v>40</v>
      </c>
      <c r="K70" s="3" t="s">
        <v>1</v>
      </c>
      <c r="L70" s="4" t="e">
        <f t="shared" si="9"/>
        <v>#NAME?</v>
      </c>
      <c r="M70" s="19">
        <f t="shared" si="10"/>
        <v>0</v>
      </c>
      <c r="N70" s="3" t="s">
        <v>1</v>
      </c>
      <c r="O70" s="19">
        <f t="shared" si="11"/>
        <v>0</v>
      </c>
      <c r="P70" s="19">
        <f t="shared" si="12"/>
        <v>0</v>
      </c>
    </row>
    <row r="71" spans="1:16" x14ac:dyDescent="0.25">
      <c r="A71" s="24">
        <v>2189</v>
      </c>
      <c r="B71" s="24" t="s">
        <v>283</v>
      </c>
      <c r="C71" s="20" t="s">
        <v>219</v>
      </c>
      <c r="D71" s="5" t="s">
        <v>220</v>
      </c>
      <c r="E71" s="5" t="s">
        <v>221</v>
      </c>
      <c r="F71" s="32">
        <v>15476</v>
      </c>
      <c r="G71" s="34">
        <v>26543</v>
      </c>
      <c r="H71" s="27">
        <f t="shared" si="7"/>
        <v>77</v>
      </c>
      <c r="I71" s="37">
        <f t="shared" si="8"/>
        <v>47</v>
      </c>
      <c r="J71" s="3">
        <v>40</v>
      </c>
      <c r="K71" s="3" t="s">
        <v>7</v>
      </c>
      <c r="L71" s="4" t="e">
        <f t="shared" si="9"/>
        <v>#NAME?</v>
      </c>
      <c r="M71" s="19">
        <f t="shared" si="10"/>
        <v>550</v>
      </c>
      <c r="N71" s="3" t="s">
        <v>9</v>
      </c>
      <c r="O71" s="19">
        <f t="shared" si="11"/>
        <v>5000</v>
      </c>
      <c r="P71" s="19">
        <f t="shared" si="12"/>
        <v>5500</v>
      </c>
    </row>
    <row r="72" spans="1:16" x14ac:dyDescent="0.25">
      <c r="A72" s="24">
        <v>4777</v>
      </c>
      <c r="B72" s="24" t="s">
        <v>279</v>
      </c>
      <c r="C72" s="20" t="s">
        <v>222</v>
      </c>
      <c r="D72" s="5" t="s">
        <v>223</v>
      </c>
      <c r="E72" s="5" t="s">
        <v>47</v>
      </c>
      <c r="F72" s="32">
        <v>29684</v>
      </c>
      <c r="G72" s="35">
        <v>39661</v>
      </c>
      <c r="H72" s="27">
        <f t="shared" si="7"/>
        <v>38</v>
      </c>
      <c r="I72" s="37">
        <f t="shared" si="8"/>
        <v>11</v>
      </c>
      <c r="J72" s="3">
        <v>40</v>
      </c>
      <c r="K72" s="3" t="s">
        <v>1</v>
      </c>
      <c r="L72" s="4" t="e">
        <f t="shared" si="9"/>
        <v>#NAME?</v>
      </c>
      <c r="M72" s="19">
        <f t="shared" si="10"/>
        <v>0</v>
      </c>
      <c r="N72" s="3" t="s">
        <v>1</v>
      </c>
      <c r="O72" s="19">
        <f t="shared" si="11"/>
        <v>0</v>
      </c>
      <c r="P72" s="19">
        <f t="shared" si="12"/>
        <v>0</v>
      </c>
    </row>
    <row r="73" spans="1:16" x14ac:dyDescent="0.25">
      <c r="A73" s="24">
        <v>1182</v>
      </c>
      <c r="B73" s="24" t="s">
        <v>280</v>
      </c>
      <c r="C73" s="20" t="s">
        <v>225</v>
      </c>
      <c r="D73" s="5" t="s">
        <v>224</v>
      </c>
      <c r="E73" s="5" t="s">
        <v>94</v>
      </c>
      <c r="F73" s="32">
        <v>28612</v>
      </c>
      <c r="G73" s="34">
        <v>36893</v>
      </c>
      <c r="H73" s="27">
        <f t="shared" si="7"/>
        <v>41</v>
      </c>
      <c r="I73" s="37">
        <f t="shared" si="8"/>
        <v>18</v>
      </c>
      <c r="J73" s="3">
        <v>40</v>
      </c>
      <c r="K73" s="3" t="s">
        <v>271</v>
      </c>
      <c r="L73" s="4" t="e">
        <f t="shared" si="9"/>
        <v>#NAME?</v>
      </c>
      <c r="M73" s="19">
        <f t="shared" si="10"/>
        <v>0</v>
      </c>
      <c r="N73" s="3" t="s">
        <v>271</v>
      </c>
      <c r="O73" s="19">
        <f t="shared" si="11"/>
        <v>0</v>
      </c>
      <c r="P73" s="19">
        <f t="shared" si="12"/>
        <v>0</v>
      </c>
    </row>
    <row r="74" spans="1:16" x14ac:dyDescent="0.25">
      <c r="A74" s="24">
        <v>1940</v>
      </c>
      <c r="B74" s="24" t="s">
        <v>283</v>
      </c>
      <c r="C74" s="20" t="s">
        <v>226</v>
      </c>
      <c r="D74" s="5" t="s">
        <v>227</v>
      </c>
      <c r="E74" s="5" t="s">
        <v>228</v>
      </c>
      <c r="F74" s="32">
        <v>19062</v>
      </c>
      <c r="G74" s="34">
        <v>25812</v>
      </c>
      <c r="H74" s="27">
        <f t="shared" si="7"/>
        <v>67</v>
      </c>
      <c r="I74" s="37">
        <f t="shared" si="8"/>
        <v>49</v>
      </c>
      <c r="J74" s="3">
        <v>40</v>
      </c>
      <c r="K74" s="3" t="s">
        <v>7</v>
      </c>
      <c r="L74" s="4" t="e">
        <f t="shared" si="9"/>
        <v>#NAME?</v>
      </c>
      <c r="M74" s="19">
        <f t="shared" si="10"/>
        <v>550</v>
      </c>
      <c r="N74" s="3" t="s">
        <v>9</v>
      </c>
      <c r="O74" s="19">
        <f t="shared" si="11"/>
        <v>5000</v>
      </c>
      <c r="P74" s="19">
        <f t="shared" si="12"/>
        <v>5500</v>
      </c>
    </row>
    <row r="75" spans="1:16" x14ac:dyDescent="0.25">
      <c r="A75" s="24">
        <v>3965</v>
      </c>
      <c r="B75" s="24" t="s">
        <v>280</v>
      </c>
      <c r="C75" s="20" t="s">
        <v>229</v>
      </c>
      <c r="D75" s="5" t="s">
        <v>230</v>
      </c>
      <c r="E75" s="5" t="s">
        <v>231</v>
      </c>
      <c r="F75" s="32">
        <v>20327</v>
      </c>
      <c r="G75" s="34">
        <v>31294</v>
      </c>
      <c r="H75" s="27">
        <f t="shared" si="7"/>
        <v>64</v>
      </c>
      <c r="I75" s="37">
        <f t="shared" si="8"/>
        <v>34</v>
      </c>
      <c r="J75" s="3">
        <v>40</v>
      </c>
      <c r="K75" s="3" t="s">
        <v>7</v>
      </c>
      <c r="L75" s="4" t="e">
        <f t="shared" si="9"/>
        <v>#NAME?</v>
      </c>
      <c r="M75" s="19">
        <f t="shared" si="10"/>
        <v>550</v>
      </c>
      <c r="N75" s="3" t="s">
        <v>9</v>
      </c>
      <c r="O75" s="19">
        <f t="shared" si="11"/>
        <v>5000</v>
      </c>
      <c r="P75" s="19">
        <f t="shared" si="12"/>
        <v>5500</v>
      </c>
    </row>
    <row r="76" spans="1:16" x14ac:dyDescent="0.25">
      <c r="A76" s="24">
        <v>4763</v>
      </c>
      <c r="B76" s="24" t="s">
        <v>283</v>
      </c>
      <c r="C76" s="20" t="s">
        <v>232</v>
      </c>
      <c r="D76" s="5" t="s">
        <v>233</v>
      </c>
      <c r="E76" s="5" t="s">
        <v>234</v>
      </c>
      <c r="F76" s="32">
        <v>14912</v>
      </c>
      <c r="G76" s="34">
        <v>22129</v>
      </c>
      <c r="H76" s="27">
        <f t="shared" si="7"/>
        <v>78</v>
      </c>
      <c r="I76" s="37">
        <f t="shared" si="8"/>
        <v>59</v>
      </c>
      <c r="J76" s="3">
        <v>40</v>
      </c>
      <c r="K76" s="3" t="s">
        <v>6</v>
      </c>
      <c r="L76" s="4" t="e">
        <f t="shared" si="9"/>
        <v>#NAME?</v>
      </c>
      <c r="M76" s="19">
        <f t="shared" si="10"/>
        <v>1200</v>
      </c>
      <c r="N76" s="3" t="s">
        <v>8</v>
      </c>
      <c r="O76" s="19">
        <f t="shared" si="11"/>
        <v>10000</v>
      </c>
      <c r="P76" s="19">
        <f t="shared" si="12"/>
        <v>11000</v>
      </c>
    </row>
    <row r="77" spans="1:16" x14ac:dyDescent="0.25">
      <c r="A77" s="24">
        <v>4837</v>
      </c>
      <c r="B77" s="24" t="s">
        <v>282</v>
      </c>
      <c r="C77" s="20" t="s">
        <v>238</v>
      </c>
      <c r="D77" s="5" t="s">
        <v>236</v>
      </c>
      <c r="E77" s="5" t="s">
        <v>239</v>
      </c>
      <c r="F77" s="32">
        <v>25901</v>
      </c>
      <c r="G77" s="34">
        <v>38354</v>
      </c>
      <c r="H77" s="27">
        <f t="shared" si="7"/>
        <v>48</v>
      </c>
      <c r="I77" s="37">
        <f t="shared" si="8"/>
        <v>14</v>
      </c>
      <c r="J77" s="3">
        <v>40</v>
      </c>
      <c r="K77" s="3" t="s">
        <v>267</v>
      </c>
      <c r="L77" s="4" t="e">
        <f t="shared" si="9"/>
        <v>#NAME?</v>
      </c>
      <c r="M77" s="19">
        <f t="shared" si="10"/>
        <v>600</v>
      </c>
      <c r="N77" s="3" t="s">
        <v>9</v>
      </c>
      <c r="O77" s="19">
        <f t="shared" si="11"/>
        <v>5000</v>
      </c>
      <c r="P77" s="19">
        <f t="shared" si="12"/>
        <v>5500</v>
      </c>
    </row>
    <row r="78" spans="1:16" x14ac:dyDescent="0.25">
      <c r="A78" s="24">
        <v>3516</v>
      </c>
      <c r="B78" s="24" t="s">
        <v>282</v>
      </c>
      <c r="C78" s="20" t="s">
        <v>242</v>
      </c>
      <c r="D78" s="5" t="s">
        <v>236</v>
      </c>
      <c r="E78" s="5" t="s">
        <v>243</v>
      </c>
      <c r="F78" s="32">
        <v>28581</v>
      </c>
      <c r="G78" s="34">
        <v>40725</v>
      </c>
      <c r="H78" s="27">
        <f t="shared" si="7"/>
        <v>41</v>
      </c>
      <c r="I78" s="37">
        <f t="shared" si="8"/>
        <v>8</v>
      </c>
      <c r="J78" s="3">
        <v>40</v>
      </c>
      <c r="K78" s="3" t="s">
        <v>7</v>
      </c>
      <c r="L78" s="4" t="e">
        <f t="shared" si="9"/>
        <v>#NAME?</v>
      </c>
      <c r="M78" s="19">
        <f t="shared" si="10"/>
        <v>550</v>
      </c>
      <c r="N78" s="3" t="s">
        <v>9</v>
      </c>
      <c r="O78" s="19">
        <f t="shared" si="11"/>
        <v>5000</v>
      </c>
      <c r="P78" s="19">
        <f t="shared" si="12"/>
        <v>5500</v>
      </c>
    </row>
    <row r="79" spans="1:16" x14ac:dyDescent="0.25">
      <c r="A79" s="24">
        <v>3455</v>
      </c>
      <c r="B79" s="24" t="s">
        <v>282</v>
      </c>
      <c r="C79" s="20" t="s">
        <v>244</v>
      </c>
      <c r="D79" s="5" t="s">
        <v>236</v>
      </c>
      <c r="E79" s="5" t="s">
        <v>243</v>
      </c>
      <c r="F79" s="32">
        <v>28581</v>
      </c>
      <c r="G79" s="34">
        <v>40725</v>
      </c>
      <c r="H79" s="27">
        <f t="shared" si="7"/>
        <v>41</v>
      </c>
      <c r="I79" s="37">
        <f t="shared" si="8"/>
        <v>8</v>
      </c>
      <c r="J79" s="3">
        <v>40</v>
      </c>
      <c r="K79" s="3" t="s">
        <v>7</v>
      </c>
      <c r="L79" s="4" t="e">
        <f t="shared" si="9"/>
        <v>#NAME?</v>
      </c>
      <c r="M79" s="19">
        <f t="shared" si="10"/>
        <v>550</v>
      </c>
      <c r="N79" s="3" t="s">
        <v>9</v>
      </c>
      <c r="O79" s="19">
        <f t="shared" si="11"/>
        <v>5000</v>
      </c>
      <c r="P79" s="19">
        <f t="shared" si="12"/>
        <v>5500</v>
      </c>
    </row>
    <row r="80" spans="1:16" x14ac:dyDescent="0.25">
      <c r="A80" s="24">
        <v>4999</v>
      </c>
      <c r="B80" s="24" t="s">
        <v>282</v>
      </c>
      <c r="C80" s="20" t="s">
        <v>240</v>
      </c>
      <c r="D80" s="5" t="s">
        <v>236</v>
      </c>
      <c r="E80" s="5" t="s">
        <v>241</v>
      </c>
      <c r="F80" s="32">
        <v>26645</v>
      </c>
      <c r="G80" s="34">
        <v>42620</v>
      </c>
      <c r="H80" s="27">
        <f t="shared" si="7"/>
        <v>46</v>
      </c>
      <c r="I80" s="37">
        <f t="shared" si="8"/>
        <v>3</v>
      </c>
      <c r="J80" s="3">
        <v>40</v>
      </c>
      <c r="K80" s="3" t="s">
        <v>7</v>
      </c>
      <c r="L80" s="4" t="e">
        <f t="shared" si="9"/>
        <v>#NAME?</v>
      </c>
      <c r="M80" s="19">
        <f t="shared" si="10"/>
        <v>550</v>
      </c>
      <c r="N80" s="3" t="s">
        <v>9</v>
      </c>
      <c r="O80" s="19">
        <f t="shared" si="11"/>
        <v>5000</v>
      </c>
      <c r="P80" s="19">
        <f t="shared" si="12"/>
        <v>5500</v>
      </c>
    </row>
    <row r="81" spans="1:16" x14ac:dyDescent="0.25">
      <c r="A81" s="24">
        <v>1014</v>
      </c>
      <c r="B81" s="24" t="s">
        <v>280</v>
      </c>
      <c r="C81" s="20" t="s">
        <v>235</v>
      </c>
      <c r="D81" s="5" t="s">
        <v>236</v>
      </c>
      <c r="E81" s="5" t="s">
        <v>237</v>
      </c>
      <c r="F81" s="32">
        <v>24874</v>
      </c>
      <c r="G81" s="34">
        <v>39697</v>
      </c>
      <c r="H81" s="27">
        <f t="shared" si="7"/>
        <v>51</v>
      </c>
      <c r="I81" s="37">
        <f t="shared" si="8"/>
        <v>11</v>
      </c>
      <c r="J81" s="3">
        <v>40</v>
      </c>
      <c r="K81" s="3" t="s">
        <v>6</v>
      </c>
      <c r="L81" s="4" t="e">
        <f t="shared" si="9"/>
        <v>#NAME?</v>
      </c>
      <c r="M81" s="19">
        <f t="shared" si="10"/>
        <v>1200</v>
      </c>
      <c r="N81" s="3" t="s">
        <v>8</v>
      </c>
      <c r="O81" s="19">
        <f t="shared" si="11"/>
        <v>10000</v>
      </c>
      <c r="P81" s="19">
        <f t="shared" si="12"/>
        <v>11000</v>
      </c>
    </row>
    <row r="82" spans="1:16" x14ac:dyDescent="0.25">
      <c r="A82" s="24">
        <v>3441</v>
      </c>
      <c r="B82" s="24" t="s">
        <v>279</v>
      </c>
      <c r="C82" s="20" t="s">
        <v>249</v>
      </c>
      <c r="D82" s="5" t="s">
        <v>236</v>
      </c>
      <c r="E82" s="5" t="s">
        <v>246</v>
      </c>
      <c r="F82" s="32">
        <v>29281</v>
      </c>
      <c r="G82" s="35">
        <v>39661</v>
      </c>
      <c r="H82" s="27">
        <f t="shared" si="7"/>
        <v>39</v>
      </c>
      <c r="I82" s="37">
        <f t="shared" si="8"/>
        <v>11</v>
      </c>
      <c r="J82" s="3">
        <v>40</v>
      </c>
      <c r="K82" s="3" t="s">
        <v>1</v>
      </c>
      <c r="L82" s="4" t="e">
        <f t="shared" si="9"/>
        <v>#NAME?</v>
      </c>
      <c r="M82" s="19">
        <f t="shared" si="10"/>
        <v>0</v>
      </c>
      <c r="N82" s="3" t="s">
        <v>1</v>
      </c>
      <c r="O82" s="19">
        <f t="shared" si="11"/>
        <v>0</v>
      </c>
      <c r="P82" s="19">
        <f t="shared" si="12"/>
        <v>0</v>
      </c>
    </row>
    <row r="83" spans="1:16" x14ac:dyDescent="0.25">
      <c r="A83" s="24">
        <v>2323</v>
      </c>
      <c r="B83" s="24" t="s">
        <v>279</v>
      </c>
      <c r="C83" s="20" t="s">
        <v>245</v>
      </c>
      <c r="D83" s="5" t="s">
        <v>236</v>
      </c>
      <c r="E83" s="5" t="s">
        <v>246</v>
      </c>
      <c r="F83" s="32">
        <v>29809</v>
      </c>
      <c r="G83" s="35">
        <v>39661</v>
      </c>
      <c r="H83" s="27">
        <f t="shared" si="7"/>
        <v>38</v>
      </c>
      <c r="I83" s="37">
        <f t="shared" si="8"/>
        <v>11</v>
      </c>
      <c r="J83" s="3">
        <v>40</v>
      </c>
      <c r="K83" s="3" t="s">
        <v>1</v>
      </c>
      <c r="L83" s="4" t="e">
        <f t="shared" si="9"/>
        <v>#NAME?</v>
      </c>
      <c r="M83" s="19">
        <f t="shared" si="10"/>
        <v>0</v>
      </c>
      <c r="N83" s="3" t="s">
        <v>1</v>
      </c>
      <c r="O83" s="19">
        <f t="shared" si="11"/>
        <v>0</v>
      </c>
      <c r="P83" s="19">
        <f t="shared" si="12"/>
        <v>0</v>
      </c>
    </row>
    <row r="84" spans="1:16" x14ac:dyDescent="0.25">
      <c r="A84" s="24">
        <v>1497</v>
      </c>
      <c r="B84" s="24" t="s">
        <v>282</v>
      </c>
      <c r="C84" s="20" t="s">
        <v>247</v>
      </c>
      <c r="D84" s="5" t="s">
        <v>236</v>
      </c>
      <c r="E84" s="5" t="s">
        <v>141</v>
      </c>
      <c r="F84" s="32">
        <v>25141</v>
      </c>
      <c r="G84" s="34">
        <v>39630</v>
      </c>
      <c r="H84" s="27">
        <f t="shared" si="7"/>
        <v>50</v>
      </c>
      <c r="I84" s="37">
        <f t="shared" si="8"/>
        <v>11</v>
      </c>
      <c r="J84" s="3">
        <v>40</v>
      </c>
      <c r="K84" s="3" t="s">
        <v>271</v>
      </c>
      <c r="L84" s="4" t="e">
        <f t="shared" si="9"/>
        <v>#NAME?</v>
      </c>
      <c r="M84" s="19">
        <f t="shared" si="10"/>
        <v>0</v>
      </c>
      <c r="N84" s="3" t="s">
        <v>271</v>
      </c>
      <c r="O84" s="19">
        <f t="shared" si="11"/>
        <v>0</v>
      </c>
      <c r="P84" s="19">
        <f t="shared" si="12"/>
        <v>0</v>
      </c>
    </row>
    <row r="85" spans="1:16" x14ac:dyDescent="0.25">
      <c r="A85" s="24">
        <v>3613</v>
      </c>
      <c r="B85" s="24" t="s">
        <v>279</v>
      </c>
      <c r="C85" s="20" t="s">
        <v>248</v>
      </c>
      <c r="D85" s="5" t="s">
        <v>236</v>
      </c>
      <c r="E85" s="5" t="s">
        <v>256</v>
      </c>
      <c r="F85" s="32">
        <v>27994</v>
      </c>
      <c r="G85" s="34">
        <v>40787</v>
      </c>
      <c r="H85" s="27">
        <f t="shared" si="7"/>
        <v>43</v>
      </c>
      <c r="I85" s="37">
        <f t="shared" si="8"/>
        <v>8</v>
      </c>
      <c r="J85" s="3">
        <v>40</v>
      </c>
      <c r="K85" s="3" t="s">
        <v>1</v>
      </c>
      <c r="L85" s="4" t="e">
        <f t="shared" si="9"/>
        <v>#NAME?</v>
      </c>
      <c r="M85" s="19">
        <f t="shared" si="10"/>
        <v>0</v>
      </c>
      <c r="N85" s="3" t="s">
        <v>1</v>
      </c>
      <c r="O85" s="19">
        <f t="shared" si="11"/>
        <v>0</v>
      </c>
      <c r="P85" s="19">
        <f t="shared" si="12"/>
        <v>0</v>
      </c>
    </row>
    <row r="86" spans="1:16" x14ac:dyDescent="0.25">
      <c r="A86" s="24">
        <v>5324</v>
      </c>
      <c r="B86" s="24" t="s">
        <v>279</v>
      </c>
      <c r="C86" s="20" t="s">
        <v>250</v>
      </c>
      <c r="D86" s="5" t="s">
        <v>251</v>
      </c>
      <c r="E86" s="5" t="s">
        <v>252</v>
      </c>
      <c r="F86" s="32">
        <v>28614</v>
      </c>
      <c r="G86" s="34">
        <v>39692</v>
      </c>
      <c r="H86" s="27">
        <f t="shared" si="7"/>
        <v>41</v>
      </c>
      <c r="I86" s="37">
        <f t="shared" si="8"/>
        <v>11</v>
      </c>
      <c r="J86" s="3">
        <v>40</v>
      </c>
      <c r="K86" s="3" t="s">
        <v>1</v>
      </c>
      <c r="L86" s="4" t="e">
        <f t="shared" si="9"/>
        <v>#NAME?</v>
      </c>
      <c r="M86" s="19">
        <f t="shared" si="10"/>
        <v>0</v>
      </c>
      <c r="N86" s="3" t="s">
        <v>1</v>
      </c>
      <c r="O86" s="19">
        <f t="shared" si="11"/>
        <v>0</v>
      </c>
      <c r="P86" s="19">
        <f t="shared" si="12"/>
        <v>0</v>
      </c>
    </row>
    <row r="87" spans="1:16" x14ac:dyDescent="0.25">
      <c r="A87" s="24">
        <v>3978</v>
      </c>
      <c r="B87" s="24" t="s">
        <v>280</v>
      </c>
      <c r="C87" s="20" t="s">
        <v>253</v>
      </c>
      <c r="D87" s="5" t="s">
        <v>254</v>
      </c>
      <c r="E87" s="5" t="s">
        <v>255</v>
      </c>
      <c r="F87" s="32">
        <v>14718</v>
      </c>
      <c r="G87" s="34">
        <v>43712</v>
      </c>
      <c r="H87" s="27">
        <f t="shared" si="7"/>
        <v>79</v>
      </c>
      <c r="I87" s="37">
        <f t="shared" si="8"/>
        <v>0</v>
      </c>
      <c r="J87" s="3">
        <v>40</v>
      </c>
      <c r="K87" s="3" t="s">
        <v>6</v>
      </c>
      <c r="L87" s="4" t="e">
        <f t="shared" si="9"/>
        <v>#NAME?</v>
      </c>
      <c r="M87" s="19">
        <f t="shared" si="10"/>
        <v>1200</v>
      </c>
      <c r="N87" s="3" t="s">
        <v>8</v>
      </c>
      <c r="O87" s="19">
        <f t="shared" si="11"/>
        <v>10000</v>
      </c>
      <c r="P87" s="19">
        <f t="shared" si="12"/>
        <v>11000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F10" sqref="F10"/>
    </sheetView>
  </sheetViews>
  <sheetFormatPr defaultRowHeight="15" x14ac:dyDescent="0.25"/>
  <cols>
    <col min="1" max="1" width="22.5703125" bestFit="1" customWidth="1"/>
    <col min="2" max="2" width="16.7109375" bestFit="1" customWidth="1"/>
    <col min="4" max="4" width="19.140625" customWidth="1"/>
    <col min="5" max="5" width="16.7109375" bestFit="1" customWidth="1"/>
  </cols>
  <sheetData>
    <row r="1" spans="1:10" s="2" customFormat="1" x14ac:dyDescent="0.25">
      <c r="A1" s="2" t="s">
        <v>68</v>
      </c>
      <c r="B1" s="2" t="s">
        <v>69</v>
      </c>
      <c r="D1" s="2" t="s">
        <v>277</v>
      </c>
      <c r="E1" s="3" t="s">
        <v>295</v>
      </c>
      <c r="F1" s="3" t="s">
        <v>296</v>
      </c>
      <c r="G1" s="3" t="s">
        <v>297</v>
      </c>
      <c r="H1" s="3" t="s">
        <v>298</v>
      </c>
      <c r="I1" s="3" t="s">
        <v>299</v>
      </c>
      <c r="J1" s="3" t="s">
        <v>300</v>
      </c>
    </row>
    <row r="2" spans="1:10" x14ac:dyDescent="0.25">
      <c r="A2" t="s">
        <v>62</v>
      </c>
      <c r="B2" s="26">
        <v>0.01</v>
      </c>
      <c r="D2" s="2" t="s">
        <v>69</v>
      </c>
      <c r="E2" s="55">
        <v>0.01</v>
      </c>
      <c r="F2" s="55">
        <v>0.02</v>
      </c>
      <c r="G2" s="55">
        <v>0.03</v>
      </c>
      <c r="H2" s="55">
        <v>0.04</v>
      </c>
      <c r="I2" s="55">
        <v>0.05</v>
      </c>
      <c r="J2" s="55">
        <v>0.06</v>
      </c>
    </row>
    <row r="3" spans="1:10" x14ac:dyDescent="0.25">
      <c r="A3" t="s">
        <v>63</v>
      </c>
      <c r="B3" s="26">
        <v>0.02</v>
      </c>
      <c r="E3" s="26"/>
    </row>
    <row r="4" spans="1:10" x14ac:dyDescent="0.25">
      <c r="A4" t="s">
        <v>64</v>
      </c>
      <c r="B4" s="26">
        <v>0.03</v>
      </c>
      <c r="E4" s="26"/>
    </row>
    <row r="5" spans="1:10" x14ac:dyDescent="0.25">
      <c r="A5" t="s">
        <v>65</v>
      </c>
      <c r="B5" s="26">
        <v>0.04</v>
      </c>
      <c r="E5" s="26"/>
    </row>
    <row r="6" spans="1:10" x14ac:dyDescent="0.25">
      <c r="A6" t="s">
        <v>66</v>
      </c>
      <c r="B6" s="26">
        <v>0.05</v>
      </c>
      <c r="E6" s="26"/>
    </row>
    <row r="7" spans="1:10" x14ac:dyDescent="0.25">
      <c r="A7" t="s">
        <v>67</v>
      </c>
      <c r="B7" s="26">
        <v>0.06</v>
      </c>
      <c r="E7" s="26"/>
    </row>
    <row r="9" spans="1:10" x14ac:dyDescent="0.25">
      <c r="A9" s="2" t="s">
        <v>263</v>
      </c>
    </row>
    <row r="10" spans="1:10" x14ac:dyDescent="0.25">
      <c r="A10" t="s">
        <v>1</v>
      </c>
      <c r="B10" s="6">
        <v>0</v>
      </c>
    </row>
    <row r="11" spans="1:10" x14ac:dyDescent="0.25">
      <c r="A11" t="s">
        <v>16</v>
      </c>
      <c r="B11" s="6">
        <v>6.5500000000000003E-2</v>
      </c>
    </row>
    <row r="12" spans="1:10" x14ac:dyDescent="0.25">
      <c r="A12" t="s">
        <v>264</v>
      </c>
      <c r="B12" s="6">
        <v>6.5500000000000003E-2</v>
      </c>
    </row>
    <row r="13" spans="1:10" x14ac:dyDescent="0.25">
      <c r="A13" t="s">
        <v>17</v>
      </c>
      <c r="B13" s="6">
        <v>0.1072</v>
      </c>
    </row>
    <row r="15" spans="1:10" x14ac:dyDescent="0.25">
      <c r="A15" s="2" t="s">
        <v>265</v>
      </c>
    </row>
    <row r="16" spans="1:10" x14ac:dyDescent="0.25">
      <c r="A16" t="s">
        <v>1</v>
      </c>
      <c r="B16" s="6">
        <v>0</v>
      </c>
    </row>
    <row r="17" spans="1:2" x14ac:dyDescent="0.25">
      <c r="A17" t="s">
        <v>16</v>
      </c>
      <c r="B17" s="6">
        <v>6.7500000000000004E-2</v>
      </c>
    </row>
    <row r="18" spans="1:2" x14ac:dyDescent="0.25">
      <c r="A18" t="s">
        <v>264</v>
      </c>
      <c r="B18" s="6">
        <v>6.7500000000000004E-2</v>
      </c>
    </row>
    <row r="19" spans="1:2" x14ac:dyDescent="0.25">
      <c r="A19" t="s">
        <v>17</v>
      </c>
      <c r="B19" s="6">
        <v>0.1174</v>
      </c>
    </row>
    <row r="21" spans="1:2" x14ac:dyDescent="0.25">
      <c r="A21" s="2" t="s">
        <v>266</v>
      </c>
      <c r="B21" s="1"/>
    </row>
    <row r="22" spans="1:2" x14ac:dyDescent="0.25">
      <c r="A22" s="3" t="s">
        <v>1</v>
      </c>
      <c r="B22" s="4">
        <v>0</v>
      </c>
    </row>
    <row r="23" spans="1:2" x14ac:dyDescent="0.25">
      <c r="A23" s="3" t="s">
        <v>271</v>
      </c>
      <c r="B23" s="4">
        <v>0</v>
      </c>
    </row>
    <row r="24" spans="1:2" x14ac:dyDescent="0.25">
      <c r="A24" s="3" t="s">
        <v>7</v>
      </c>
      <c r="B24" s="4">
        <v>500</v>
      </c>
    </row>
    <row r="25" spans="1:2" x14ac:dyDescent="0.25">
      <c r="A25" s="3" t="s">
        <v>267</v>
      </c>
      <c r="B25" s="4">
        <v>550</v>
      </c>
    </row>
    <row r="26" spans="1:2" x14ac:dyDescent="0.25">
      <c r="A26" s="3" t="s">
        <v>6</v>
      </c>
      <c r="B26" s="4">
        <v>1000</v>
      </c>
    </row>
    <row r="27" spans="1:2" x14ac:dyDescent="0.25">
      <c r="B27" s="1"/>
    </row>
    <row r="28" spans="1:2" x14ac:dyDescent="0.25">
      <c r="A28" s="2" t="s">
        <v>268</v>
      </c>
      <c r="B28" s="1"/>
    </row>
    <row r="29" spans="1:2" x14ac:dyDescent="0.25">
      <c r="A29" s="3" t="s">
        <v>1</v>
      </c>
      <c r="B29" s="1">
        <v>0</v>
      </c>
    </row>
    <row r="30" spans="1:2" x14ac:dyDescent="0.25">
      <c r="A30" s="3" t="s">
        <v>271</v>
      </c>
      <c r="B30" s="1">
        <v>0</v>
      </c>
    </row>
    <row r="31" spans="1:2" x14ac:dyDescent="0.25">
      <c r="A31" t="s">
        <v>7</v>
      </c>
      <c r="B31" s="1">
        <v>550</v>
      </c>
    </row>
    <row r="32" spans="1:2" x14ac:dyDescent="0.25">
      <c r="A32" t="s">
        <v>267</v>
      </c>
      <c r="B32" s="1">
        <v>600</v>
      </c>
    </row>
    <row r="33" spans="1:2" x14ac:dyDescent="0.25">
      <c r="A33" t="s">
        <v>6</v>
      </c>
      <c r="B33" s="1">
        <v>1200</v>
      </c>
    </row>
    <row r="34" spans="1:2" x14ac:dyDescent="0.25">
      <c r="B34" s="1"/>
    </row>
    <row r="35" spans="1:2" x14ac:dyDescent="0.25">
      <c r="A35" s="2" t="s">
        <v>269</v>
      </c>
      <c r="B35" s="1"/>
    </row>
    <row r="36" spans="1:2" x14ac:dyDescent="0.25">
      <c r="A36" s="3" t="s">
        <v>1</v>
      </c>
      <c r="B36" s="1">
        <v>0</v>
      </c>
    </row>
    <row r="37" spans="1:2" x14ac:dyDescent="0.25">
      <c r="A37" s="3" t="s">
        <v>271</v>
      </c>
      <c r="B37" s="1">
        <v>0</v>
      </c>
    </row>
    <row r="38" spans="1:2" x14ac:dyDescent="0.25">
      <c r="A38" t="s">
        <v>9</v>
      </c>
      <c r="B38" s="1">
        <v>5000</v>
      </c>
    </row>
    <row r="39" spans="1:2" x14ac:dyDescent="0.25">
      <c r="A39" t="s">
        <v>8</v>
      </c>
      <c r="B39" s="1">
        <v>10000</v>
      </c>
    </row>
    <row r="41" spans="1:2" x14ac:dyDescent="0.25">
      <c r="A41" s="2" t="s">
        <v>270</v>
      </c>
    </row>
    <row r="42" spans="1:2" x14ac:dyDescent="0.25">
      <c r="A42" s="3" t="s">
        <v>1</v>
      </c>
      <c r="B42" s="1">
        <v>0</v>
      </c>
    </row>
    <row r="43" spans="1:2" x14ac:dyDescent="0.25">
      <c r="A43" s="3" t="s">
        <v>271</v>
      </c>
      <c r="B43" s="1">
        <v>0</v>
      </c>
    </row>
    <row r="44" spans="1:2" x14ac:dyDescent="0.25">
      <c r="A44" t="s">
        <v>9</v>
      </c>
      <c r="B44" s="1">
        <v>5500</v>
      </c>
    </row>
    <row r="45" spans="1:2" x14ac:dyDescent="0.25">
      <c r="A45" t="s">
        <v>8</v>
      </c>
      <c r="B45" s="1">
        <v>11000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zoomScaleNormal="100" workbookViewId="0">
      <pane ySplit="1" topLeftCell="A2" activePane="bottomLeft" state="frozen"/>
      <selection pane="bottomLeft" activeCell="E2" sqref="E2"/>
    </sheetView>
  </sheetViews>
  <sheetFormatPr defaultRowHeight="15" x14ac:dyDescent="0.25"/>
  <cols>
    <col min="1" max="1" width="9.85546875" style="20" bestFit="1" customWidth="1"/>
    <col min="2" max="2" width="14.42578125" style="20" customWidth="1"/>
    <col min="3" max="3" width="16.7109375" style="3" customWidth="1"/>
    <col min="4" max="4" width="45.7109375" style="3" bestFit="1" customWidth="1"/>
    <col min="5" max="5" width="39.85546875" style="3" customWidth="1"/>
    <col min="6" max="16384" width="9.140625" style="3"/>
  </cols>
  <sheetData>
    <row r="1" spans="1:5" s="9" customFormat="1" ht="30" x14ac:dyDescent="0.25">
      <c r="A1" s="8" t="s">
        <v>29</v>
      </c>
      <c r="B1" s="8" t="s">
        <v>30</v>
      </c>
      <c r="C1" s="8" t="s">
        <v>31</v>
      </c>
      <c r="D1" s="9" t="s">
        <v>0</v>
      </c>
      <c r="E1" s="9" t="s">
        <v>275</v>
      </c>
    </row>
    <row r="2" spans="1:5" s="25" customFormat="1" ht="30" x14ac:dyDescent="0.25">
      <c r="A2" s="24">
        <v>5448</v>
      </c>
      <c r="B2" s="24" t="s">
        <v>33</v>
      </c>
      <c r="C2" s="24" t="s">
        <v>61</v>
      </c>
      <c r="D2" s="5" t="s">
        <v>47</v>
      </c>
      <c r="E2" s="24" t="str">
        <f>CONCATENATE(B2,CHAR(10),C2)</f>
        <v>Hannah
Abbott</v>
      </c>
    </row>
    <row r="3" spans="1:5" x14ac:dyDescent="0.25">
      <c r="A3" s="24">
        <v>1245</v>
      </c>
      <c r="B3" s="17" t="s">
        <v>34</v>
      </c>
      <c r="C3" s="5" t="s">
        <v>35</v>
      </c>
      <c r="D3" s="5" t="s">
        <v>36</v>
      </c>
      <c r="E3" s="24" t="str">
        <f t="shared" ref="E3:E66" si="0">CONCATENATE(B3,"-",C3)</f>
        <v>Ludo-Bagman</v>
      </c>
    </row>
    <row r="4" spans="1:5" x14ac:dyDescent="0.25">
      <c r="A4" s="24">
        <v>4224</v>
      </c>
      <c r="B4" s="17" t="s">
        <v>38</v>
      </c>
      <c r="C4" s="5" t="s">
        <v>39</v>
      </c>
      <c r="D4" s="5" t="s">
        <v>40</v>
      </c>
      <c r="E4" s="24" t="str">
        <f t="shared" si="0"/>
        <v>Bathilda-Bagshot</v>
      </c>
    </row>
    <row r="5" spans="1:5" x14ac:dyDescent="0.25">
      <c r="A5" s="24">
        <v>2530</v>
      </c>
      <c r="B5" s="17" t="s">
        <v>41</v>
      </c>
      <c r="C5" s="5" t="s">
        <v>42</v>
      </c>
      <c r="D5" s="5" t="s">
        <v>75</v>
      </c>
      <c r="E5" s="24" t="str">
        <f t="shared" si="0"/>
        <v>Katie-Bell</v>
      </c>
    </row>
    <row r="6" spans="1:5" x14ac:dyDescent="0.25">
      <c r="A6" s="24">
        <v>4928</v>
      </c>
      <c r="B6" s="20" t="s">
        <v>70</v>
      </c>
      <c r="C6" s="5" t="s">
        <v>71</v>
      </c>
      <c r="D6" s="5" t="s">
        <v>141</v>
      </c>
      <c r="E6" s="24" t="str">
        <f t="shared" si="0"/>
        <v>Sirius-Black</v>
      </c>
    </row>
    <row r="7" spans="1:5" x14ac:dyDescent="0.25">
      <c r="A7" s="24">
        <v>5845</v>
      </c>
      <c r="B7" s="17" t="s">
        <v>43</v>
      </c>
      <c r="C7" s="5" t="s">
        <v>44</v>
      </c>
      <c r="D7" s="5" t="s">
        <v>45</v>
      </c>
      <c r="E7" s="24" t="str">
        <f t="shared" si="0"/>
        <v>Amelia-Bones</v>
      </c>
    </row>
    <row r="8" spans="1:5" x14ac:dyDescent="0.25">
      <c r="A8" s="24">
        <v>4569</v>
      </c>
      <c r="B8" s="17" t="s">
        <v>46</v>
      </c>
      <c r="C8" s="5" t="s">
        <v>44</v>
      </c>
      <c r="D8" s="5" t="s">
        <v>47</v>
      </c>
      <c r="E8" s="24" t="str">
        <f t="shared" si="0"/>
        <v>Susan-Bones</v>
      </c>
    </row>
    <row r="9" spans="1:5" x14ac:dyDescent="0.25">
      <c r="A9" s="24">
        <v>4077</v>
      </c>
      <c r="B9" s="17" t="s">
        <v>48</v>
      </c>
      <c r="C9" s="5" t="s">
        <v>49</v>
      </c>
      <c r="D9" s="5" t="s">
        <v>47</v>
      </c>
      <c r="E9" s="24" t="str">
        <f t="shared" si="0"/>
        <v>Terry-Boot</v>
      </c>
    </row>
    <row r="10" spans="1:5" x14ac:dyDescent="0.25">
      <c r="A10" s="24">
        <v>2250</v>
      </c>
      <c r="B10" s="17" t="s">
        <v>50</v>
      </c>
      <c r="C10" s="5" t="s">
        <v>51</v>
      </c>
      <c r="D10" s="5" t="s">
        <v>47</v>
      </c>
      <c r="E10" s="24" t="str">
        <f t="shared" si="0"/>
        <v>Lavender-Brown</v>
      </c>
    </row>
    <row r="11" spans="1:5" x14ac:dyDescent="0.25">
      <c r="A11" s="24">
        <v>3322</v>
      </c>
      <c r="B11" s="20" t="s">
        <v>58</v>
      </c>
      <c r="C11" s="5" t="s">
        <v>59</v>
      </c>
      <c r="D11" s="5" t="s">
        <v>60</v>
      </c>
      <c r="E11" s="24" t="str">
        <f t="shared" si="0"/>
        <v>Frank-Bryce</v>
      </c>
    </row>
    <row r="12" spans="1:5" x14ac:dyDescent="0.25">
      <c r="A12" s="24">
        <v>4216</v>
      </c>
      <c r="B12" s="17" t="s">
        <v>52</v>
      </c>
      <c r="C12" s="5" t="s">
        <v>53</v>
      </c>
      <c r="D12" s="5" t="s">
        <v>54</v>
      </c>
      <c r="E12" s="24" t="str">
        <f t="shared" si="0"/>
        <v>Milicent-Bulstrode</v>
      </c>
    </row>
    <row r="13" spans="1:5" x14ac:dyDescent="0.25">
      <c r="A13" s="24">
        <v>4237</v>
      </c>
      <c r="B13" s="20" t="s">
        <v>55</v>
      </c>
      <c r="C13" s="5" t="s">
        <v>56</v>
      </c>
      <c r="D13" s="5" t="s">
        <v>57</v>
      </c>
      <c r="E13" s="24" t="str">
        <f t="shared" si="0"/>
        <v>Charity-Burbage</v>
      </c>
    </row>
    <row r="14" spans="1:5" x14ac:dyDescent="0.25">
      <c r="A14" s="24">
        <v>2491</v>
      </c>
      <c r="B14" s="20" t="s">
        <v>72</v>
      </c>
      <c r="C14" s="5" t="s">
        <v>73</v>
      </c>
      <c r="D14" s="5" t="s">
        <v>74</v>
      </c>
      <c r="E14" s="24" t="str">
        <f t="shared" si="0"/>
        <v>Cho-Chang</v>
      </c>
    </row>
    <row r="15" spans="1:5" x14ac:dyDescent="0.25">
      <c r="A15" s="24">
        <v>5712</v>
      </c>
      <c r="B15" s="20" t="s">
        <v>76</v>
      </c>
      <c r="C15" s="5" t="s">
        <v>77</v>
      </c>
      <c r="D15" s="5" t="s">
        <v>78</v>
      </c>
      <c r="E15" s="24" t="str">
        <f t="shared" si="0"/>
        <v>Penelope-Clearwater</v>
      </c>
    </row>
    <row r="16" spans="1:5" x14ac:dyDescent="0.25">
      <c r="A16" s="24">
        <v>3070</v>
      </c>
      <c r="B16" s="20" t="s">
        <v>79</v>
      </c>
      <c r="C16" s="5" t="s">
        <v>80</v>
      </c>
      <c r="D16" s="5" t="s">
        <v>47</v>
      </c>
      <c r="E16" s="24" t="str">
        <f t="shared" si="0"/>
        <v>Michael-Corner</v>
      </c>
    </row>
    <row r="17" spans="1:5" x14ac:dyDescent="0.25">
      <c r="A17" s="24">
        <v>1959</v>
      </c>
      <c r="B17" s="20" t="s">
        <v>81</v>
      </c>
      <c r="C17" s="5" t="s">
        <v>82</v>
      </c>
      <c r="D17" s="5" t="s">
        <v>54</v>
      </c>
      <c r="E17" s="24" t="str">
        <f t="shared" si="0"/>
        <v>Vincent-Crabbe</v>
      </c>
    </row>
    <row r="18" spans="1:5" x14ac:dyDescent="0.25">
      <c r="A18" s="24">
        <v>1056</v>
      </c>
      <c r="B18" s="20" t="s">
        <v>83</v>
      </c>
      <c r="C18" s="5" t="s">
        <v>84</v>
      </c>
      <c r="D18" s="5" t="s">
        <v>47</v>
      </c>
      <c r="E18" s="24" t="str">
        <f t="shared" si="0"/>
        <v>Colin-Creevey</v>
      </c>
    </row>
    <row r="19" spans="1:5" x14ac:dyDescent="0.25">
      <c r="A19" s="24">
        <v>2584</v>
      </c>
      <c r="B19" s="20" t="s">
        <v>85</v>
      </c>
      <c r="C19" s="5" t="s">
        <v>84</v>
      </c>
      <c r="D19" s="5" t="s">
        <v>47</v>
      </c>
      <c r="E19" s="24" t="str">
        <f t="shared" si="0"/>
        <v>Dennis-Creevey</v>
      </c>
    </row>
    <row r="20" spans="1:5" x14ac:dyDescent="0.25">
      <c r="A20" s="24">
        <v>5061</v>
      </c>
      <c r="B20" s="20" t="s">
        <v>86</v>
      </c>
      <c r="C20" s="5" t="s">
        <v>87</v>
      </c>
      <c r="D20" s="5" t="s">
        <v>88</v>
      </c>
      <c r="E20" s="24" t="str">
        <f t="shared" si="0"/>
        <v>Bartemius-Crouch Sr.</v>
      </c>
    </row>
    <row r="21" spans="1:5" x14ac:dyDescent="0.25">
      <c r="A21" s="24">
        <v>2112</v>
      </c>
      <c r="B21" s="20" t="s">
        <v>89</v>
      </c>
      <c r="C21" s="5" t="s">
        <v>90</v>
      </c>
      <c r="D21" s="5" t="s">
        <v>91</v>
      </c>
      <c r="E21" s="24" t="str">
        <f t="shared" si="0"/>
        <v>Roger-Davies</v>
      </c>
    </row>
    <row r="22" spans="1:5" x14ac:dyDescent="0.25">
      <c r="A22" s="24">
        <v>1420</v>
      </c>
      <c r="B22" s="20" t="s">
        <v>92</v>
      </c>
      <c r="C22" s="5" t="s">
        <v>93</v>
      </c>
      <c r="D22" s="5" t="s">
        <v>94</v>
      </c>
      <c r="E22" s="24" t="str">
        <f t="shared" si="0"/>
        <v>John-Dawlish</v>
      </c>
    </row>
    <row r="23" spans="1:5" x14ac:dyDescent="0.25">
      <c r="A23" s="24">
        <v>2016</v>
      </c>
      <c r="B23" s="20" t="s">
        <v>95</v>
      </c>
      <c r="C23" s="5" t="s">
        <v>96</v>
      </c>
      <c r="D23" s="5" t="s">
        <v>97</v>
      </c>
      <c r="E23" s="24" t="str">
        <f t="shared" si="0"/>
        <v>Fleur-Delacour</v>
      </c>
    </row>
    <row r="24" spans="1:5" x14ac:dyDescent="0.25">
      <c r="A24" s="24">
        <v>3784</v>
      </c>
      <c r="B24" s="20" t="s">
        <v>98</v>
      </c>
      <c r="C24" s="5" t="s">
        <v>99</v>
      </c>
      <c r="D24" s="5" t="s">
        <v>100</v>
      </c>
      <c r="E24" s="24" t="str">
        <f t="shared" si="0"/>
        <v>Cedric-Diggory</v>
      </c>
    </row>
    <row r="25" spans="1:5" x14ac:dyDescent="0.25">
      <c r="A25" s="24">
        <v>4115</v>
      </c>
      <c r="B25" s="20" t="s">
        <v>101</v>
      </c>
      <c r="C25" s="5" t="s">
        <v>102</v>
      </c>
      <c r="D25" s="5" t="s">
        <v>258</v>
      </c>
      <c r="E25" s="24" t="str">
        <f t="shared" si="0"/>
        <v>Albus-Dumbledore</v>
      </c>
    </row>
    <row r="26" spans="1:5" x14ac:dyDescent="0.25">
      <c r="A26" s="24">
        <v>4947</v>
      </c>
      <c r="B26" s="20" t="s">
        <v>103</v>
      </c>
      <c r="C26" s="5" t="s">
        <v>104</v>
      </c>
      <c r="D26" s="5" t="s">
        <v>105</v>
      </c>
      <c r="E26" s="24" t="str">
        <f t="shared" si="0"/>
        <v>Argus-Filch</v>
      </c>
    </row>
    <row r="27" spans="1:5" x14ac:dyDescent="0.25">
      <c r="A27" s="24">
        <v>2141</v>
      </c>
      <c r="B27" s="20" t="s">
        <v>106</v>
      </c>
      <c r="C27" s="5" t="s">
        <v>107</v>
      </c>
      <c r="D27" s="5" t="s">
        <v>47</v>
      </c>
      <c r="E27" s="24" t="str">
        <f t="shared" si="0"/>
        <v>Seamus-Finnigan</v>
      </c>
    </row>
    <row r="28" spans="1:5" x14ac:dyDescent="0.25">
      <c r="A28" s="24">
        <v>2652</v>
      </c>
      <c r="B28" s="20" t="s">
        <v>108</v>
      </c>
      <c r="C28" s="5" t="s">
        <v>109</v>
      </c>
      <c r="D28" s="5" t="s">
        <v>110</v>
      </c>
      <c r="E28" s="24" t="str">
        <f t="shared" si="0"/>
        <v>Mundungus-Fletcher</v>
      </c>
    </row>
    <row r="29" spans="1:5" x14ac:dyDescent="0.25">
      <c r="A29" s="24">
        <v>4886</v>
      </c>
      <c r="B29" s="20" t="s">
        <v>111</v>
      </c>
      <c r="C29" s="5" t="s">
        <v>112</v>
      </c>
      <c r="D29" s="5" t="s">
        <v>113</v>
      </c>
      <c r="E29" s="24" t="str">
        <f t="shared" si="0"/>
        <v>Filius-Flitwick</v>
      </c>
    </row>
    <row r="30" spans="1:5" x14ac:dyDescent="0.25">
      <c r="A30" s="24">
        <v>1041</v>
      </c>
      <c r="B30" s="20" t="s">
        <v>114</v>
      </c>
      <c r="C30" s="5" t="s">
        <v>115</v>
      </c>
      <c r="D30" s="5" t="s">
        <v>116</v>
      </c>
      <c r="E30" s="24" t="str">
        <f t="shared" si="0"/>
        <v>Florean-Fortescue</v>
      </c>
    </row>
    <row r="31" spans="1:5" x14ac:dyDescent="0.25">
      <c r="A31" s="24">
        <v>1653</v>
      </c>
      <c r="B31" s="20" t="s">
        <v>117</v>
      </c>
      <c r="C31" s="5" t="s">
        <v>118</v>
      </c>
      <c r="D31" s="5" t="s">
        <v>119</v>
      </c>
      <c r="E31" s="24" t="str">
        <f t="shared" si="0"/>
        <v>Cornelius-Fudge</v>
      </c>
    </row>
    <row r="32" spans="1:5" x14ac:dyDescent="0.25">
      <c r="A32" s="24">
        <v>1566</v>
      </c>
      <c r="B32" s="20" t="s">
        <v>120</v>
      </c>
      <c r="C32" s="5" t="s">
        <v>121</v>
      </c>
      <c r="D32" s="5" t="s">
        <v>47</v>
      </c>
      <c r="E32" s="24" t="str">
        <f t="shared" si="0"/>
        <v>Anthony-Goldstein</v>
      </c>
    </row>
    <row r="33" spans="1:5" x14ac:dyDescent="0.25">
      <c r="A33" s="24">
        <v>5487</v>
      </c>
      <c r="B33" s="20" t="s">
        <v>122</v>
      </c>
      <c r="C33" s="5" t="s">
        <v>123</v>
      </c>
      <c r="D33" s="5" t="s">
        <v>54</v>
      </c>
      <c r="E33" s="24" t="str">
        <f t="shared" si="0"/>
        <v>Gregory -Goyle</v>
      </c>
    </row>
    <row r="34" spans="1:5" x14ac:dyDescent="0.25">
      <c r="A34" s="24">
        <v>1858</v>
      </c>
      <c r="B34" s="20" t="s">
        <v>124</v>
      </c>
      <c r="C34" s="5" t="s">
        <v>125</v>
      </c>
      <c r="D34" s="5" t="s">
        <v>126</v>
      </c>
      <c r="E34" s="24" t="str">
        <f t="shared" si="0"/>
        <v>Hermoine-Granger</v>
      </c>
    </row>
    <row r="35" spans="1:5" x14ac:dyDescent="0.25">
      <c r="A35" s="24">
        <v>1684</v>
      </c>
      <c r="B35" s="20" t="s">
        <v>127</v>
      </c>
      <c r="C35" s="5" t="s">
        <v>128</v>
      </c>
      <c r="D35" s="5" t="s">
        <v>142</v>
      </c>
      <c r="E35" s="24" t="str">
        <f t="shared" si="0"/>
        <v>Fenrir-Greyback</v>
      </c>
    </row>
    <row r="36" spans="1:5" x14ac:dyDescent="0.25">
      <c r="A36" s="24">
        <v>5129</v>
      </c>
      <c r="B36" s="20" t="s">
        <v>129</v>
      </c>
      <c r="C36" s="5" t="s">
        <v>130</v>
      </c>
      <c r="D36" s="5" t="s">
        <v>131</v>
      </c>
      <c r="E36" s="24" t="str">
        <f t="shared" si="0"/>
        <v>Gellert-Grindelwald</v>
      </c>
    </row>
    <row r="37" spans="1:5" x14ac:dyDescent="0.25">
      <c r="A37" s="24">
        <v>5329</v>
      </c>
      <c r="B37" s="20" t="s">
        <v>132</v>
      </c>
      <c r="C37" s="5" t="s">
        <v>133</v>
      </c>
      <c r="D37" s="5" t="s">
        <v>134</v>
      </c>
      <c r="E37" s="24" t="str">
        <f t="shared" si="0"/>
        <v>Wilhelmina-Grubbly-Plank</v>
      </c>
    </row>
    <row r="38" spans="1:5" x14ac:dyDescent="0.25">
      <c r="A38" s="24">
        <v>1206</v>
      </c>
      <c r="B38" s="20" t="s">
        <v>135</v>
      </c>
      <c r="C38" s="5" t="s">
        <v>136</v>
      </c>
      <c r="D38" s="5" t="s">
        <v>137</v>
      </c>
      <c r="E38" s="24" t="str">
        <f t="shared" si="0"/>
        <v>Rubeus-Hagrid</v>
      </c>
    </row>
    <row r="39" spans="1:5" x14ac:dyDescent="0.25">
      <c r="A39" s="24">
        <v>3060</v>
      </c>
      <c r="B39" s="20" t="s">
        <v>138</v>
      </c>
      <c r="C39" s="5" t="s">
        <v>139</v>
      </c>
      <c r="D39" s="5" t="s">
        <v>140</v>
      </c>
      <c r="E39" s="24" t="str">
        <f t="shared" si="0"/>
        <v>Rolanda-Hooch</v>
      </c>
    </row>
    <row r="40" spans="1:5" x14ac:dyDescent="0.25">
      <c r="A40" s="24">
        <v>3582</v>
      </c>
      <c r="B40" s="20" t="s">
        <v>146</v>
      </c>
      <c r="C40" s="5" t="s">
        <v>147</v>
      </c>
      <c r="D40" s="5" t="s">
        <v>75</v>
      </c>
      <c r="E40" s="24" t="str">
        <f t="shared" si="0"/>
        <v>Angelina-Johnson</v>
      </c>
    </row>
    <row r="41" spans="1:5" x14ac:dyDescent="0.25">
      <c r="A41" s="24">
        <v>5936</v>
      </c>
      <c r="B41" s="20" t="s">
        <v>148</v>
      </c>
      <c r="C41" s="5" t="s">
        <v>149</v>
      </c>
      <c r="D41" s="5" t="s">
        <v>150</v>
      </c>
      <c r="E41" s="24" t="str">
        <f t="shared" si="0"/>
        <v>Lee-Jordan</v>
      </c>
    </row>
    <row r="42" spans="1:5" x14ac:dyDescent="0.25">
      <c r="A42" s="24">
        <v>3923</v>
      </c>
      <c r="B42" s="20" t="s">
        <v>151</v>
      </c>
      <c r="C42" s="5" t="s">
        <v>152</v>
      </c>
      <c r="D42" s="5" t="s">
        <v>153</v>
      </c>
      <c r="E42" s="24" t="str">
        <f t="shared" si="0"/>
        <v>Igor-Karkaroff</v>
      </c>
    </row>
    <row r="43" spans="1:5" x14ac:dyDescent="0.25">
      <c r="A43" s="24">
        <v>3571</v>
      </c>
      <c r="B43" s="20" t="s">
        <v>154</v>
      </c>
      <c r="C43" s="5" t="s">
        <v>155</v>
      </c>
      <c r="D43" s="5" t="s">
        <v>156</v>
      </c>
      <c r="E43" s="24" t="str">
        <f t="shared" si="0"/>
        <v>Viktor-Krum</v>
      </c>
    </row>
    <row r="44" spans="1:5" x14ac:dyDescent="0.25">
      <c r="A44" s="24">
        <v>1016</v>
      </c>
      <c r="B44" s="20" t="s">
        <v>157</v>
      </c>
      <c r="C44" s="5" t="s">
        <v>158</v>
      </c>
      <c r="D44" s="5" t="s">
        <v>40</v>
      </c>
      <c r="E44" s="24" t="str">
        <f t="shared" si="0"/>
        <v>Gilderoy-Lockhard</v>
      </c>
    </row>
    <row r="45" spans="1:5" x14ac:dyDescent="0.25">
      <c r="A45" s="24">
        <v>4302</v>
      </c>
      <c r="B45" s="20" t="s">
        <v>159</v>
      </c>
      <c r="C45" s="5" t="s">
        <v>160</v>
      </c>
      <c r="D45" s="5" t="s">
        <v>47</v>
      </c>
      <c r="E45" s="24" t="str">
        <f t="shared" si="0"/>
        <v>Neville-Longbottom</v>
      </c>
    </row>
    <row r="46" spans="1:5" x14ac:dyDescent="0.25">
      <c r="A46" s="24">
        <v>4902</v>
      </c>
      <c r="B46" s="20" t="s">
        <v>163</v>
      </c>
      <c r="C46" s="5" t="s">
        <v>162</v>
      </c>
      <c r="D46" s="5" t="s">
        <v>164</v>
      </c>
      <c r="E46" s="24" t="str">
        <f t="shared" si="0"/>
        <v>Xenophilius-Lovegood</v>
      </c>
    </row>
    <row r="47" spans="1:5" x14ac:dyDescent="0.25">
      <c r="A47" s="24">
        <v>5186</v>
      </c>
      <c r="B47" s="20" t="s">
        <v>161</v>
      </c>
      <c r="C47" s="5" t="s">
        <v>162</v>
      </c>
      <c r="D47" s="5" t="s">
        <v>47</v>
      </c>
      <c r="E47" s="24" t="str">
        <f t="shared" si="0"/>
        <v>Luna -Lovegood</v>
      </c>
    </row>
    <row r="48" spans="1:5" x14ac:dyDescent="0.25">
      <c r="A48" s="24">
        <v>2649</v>
      </c>
      <c r="B48" s="20" t="s">
        <v>165</v>
      </c>
      <c r="C48" s="5" t="s">
        <v>166</v>
      </c>
      <c r="D48" s="5" t="s">
        <v>262</v>
      </c>
      <c r="E48" s="24" t="str">
        <f t="shared" si="0"/>
        <v>Remus-Lupin</v>
      </c>
    </row>
    <row r="49" spans="1:5" x14ac:dyDescent="0.25">
      <c r="A49" s="24">
        <v>2832</v>
      </c>
      <c r="B49" s="20" t="s">
        <v>169</v>
      </c>
      <c r="C49" s="5" t="s">
        <v>170</v>
      </c>
      <c r="D49" s="5" t="s">
        <v>47</v>
      </c>
      <c r="E49" s="24" t="str">
        <f t="shared" si="0"/>
        <v>Ernie-Macmillan</v>
      </c>
    </row>
    <row r="50" spans="1:5" x14ac:dyDescent="0.25">
      <c r="A50" s="24">
        <v>2802</v>
      </c>
      <c r="B50" s="20" t="s">
        <v>167</v>
      </c>
      <c r="C50" s="5" t="s">
        <v>168</v>
      </c>
      <c r="D50" s="5" t="s">
        <v>54</v>
      </c>
      <c r="E50" s="24" t="str">
        <f t="shared" si="0"/>
        <v>Draco-Malfoy</v>
      </c>
    </row>
    <row r="51" spans="1:5" x14ac:dyDescent="0.25">
      <c r="A51" s="24">
        <v>2073</v>
      </c>
      <c r="B51" s="20" t="s">
        <v>171</v>
      </c>
      <c r="C51" s="5" t="s">
        <v>172</v>
      </c>
      <c r="D51" s="5" t="s">
        <v>173</v>
      </c>
      <c r="E51" s="24" t="str">
        <f t="shared" si="0"/>
        <v>Minerva-McGonagall</v>
      </c>
    </row>
    <row r="52" spans="1:5" x14ac:dyDescent="0.25">
      <c r="A52" s="24">
        <v>4371</v>
      </c>
      <c r="B52" s="20" t="s">
        <v>174</v>
      </c>
      <c r="C52" s="5" t="s">
        <v>175</v>
      </c>
      <c r="D52" s="5" t="s">
        <v>94</v>
      </c>
      <c r="E52" s="24" t="str">
        <f t="shared" si="0"/>
        <v>Alastor-Moody</v>
      </c>
    </row>
    <row r="53" spans="1:5" x14ac:dyDescent="0.25">
      <c r="A53" s="24">
        <v>1489</v>
      </c>
      <c r="B53" s="20" t="s">
        <v>176</v>
      </c>
      <c r="C53" s="5" t="s">
        <v>177</v>
      </c>
      <c r="D53" s="5" t="s">
        <v>178</v>
      </c>
      <c r="E53" s="24" t="str">
        <f t="shared" si="0"/>
        <v>Garrick-Ollivander</v>
      </c>
    </row>
    <row r="54" spans="1:5" x14ac:dyDescent="0.25">
      <c r="A54" s="24">
        <v>5893</v>
      </c>
      <c r="B54" s="20" t="s">
        <v>182</v>
      </c>
      <c r="C54" s="5" t="s">
        <v>183</v>
      </c>
      <c r="D54" s="5" t="s">
        <v>47</v>
      </c>
      <c r="E54" s="24" t="str">
        <f t="shared" si="0"/>
        <v>Parvati-Patil</v>
      </c>
    </row>
    <row r="55" spans="1:5" x14ac:dyDescent="0.25">
      <c r="A55" s="24">
        <v>2351</v>
      </c>
      <c r="B55" s="20" t="s">
        <v>184</v>
      </c>
      <c r="C55" s="5" t="s">
        <v>183</v>
      </c>
      <c r="D55" s="5" t="s">
        <v>47</v>
      </c>
      <c r="E55" s="24" t="str">
        <f t="shared" si="0"/>
        <v>Padma-Patil</v>
      </c>
    </row>
    <row r="56" spans="1:5" x14ac:dyDescent="0.25">
      <c r="A56" s="24">
        <v>2736</v>
      </c>
      <c r="B56" s="20" t="s">
        <v>179</v>
      </c>
      <c r="C56" s="5" t="s">
        <v>180</v>
      </c>
      <c r="D56" s="5" t="s">
        <v>181</v>
      </c>
      <c r="E56" s="24" t="str">
        <f t="shared" si="0"/>
        <v>Peter-Pettigrew</v>
      </c>
    </row>
    <row r="57" spans="1:5" x14ac:dyDescent="0.25">
      <c r="A57" s="24">
        <v>2211</v>
      </c>
      <c r="B57" s="20" t="s">
        <v>185</v>
      </c>
      <c r="C57" s="5" t="s">
        <v>186</v>
      </c>
      <c r="D57" s="5" t="s">
        <v>187</v>
      </c>
      <c r="E57" s="24" t="str">
        <f t="shared" si="0"/>
        <v>Poppy-Pomfrey</v>
      </c>
    </row>
    <row r="58" spans="1:5" x14ac:dyDescent="0.25">
      <c r="A58" s="24">
        <v>3946</v>
      </c>
      <c r="B58" s="20" t="s">
        <v>143</v>
      </c>
      <c r="C58" s="5" t="s">
        <v>144</v>
      </c>
      <c r="D58" s="5" t="s">
        <v>145</v>
      </c>
      <c r="E58" s="24" t="str">
        <f t="shared" si="0"/>
        <v>Harry-Potter</v>
      </c>
    </row>
    <row r="59" spans="1:5" x14ac:dyDescent="0.25">
      <c r="A59" s="24">
        <v>2635</v>
      </c>
      <c r="B59" s="20" t="s">
        <v>188</v>
      </c>
      <c r="C59" s="5" t="s">
        <v>189</v>
      </c>
      <c r="D59" s="5" t="s">
        <v>262</v>
      </c>
      <c r="E59" s="24" t="str">
        <f t="shared" si="0"/>
        <v>Quirinus-Quirrell</v>
      </c>
    </row>
    <row r="60" spans="1:5" x14ac:dyDescent="0.25">
      <c r="A60" s="24">
        <v>2867</v>
      </c>
      <c r="B60" s="20" t="s">
        <v>190</v>
      </c>
      <c r="C60" s="5" t="s">
        <v>191</v>
      </c>
      <c r="D60" s="5" t="s">
        <v>192</v>
      </c>
      <c r="E60" s="24" t="str">
        <f t="shared" si="0"/>
        <v>Helena-Ravenclaw</v>
      </c>
    </row>
    <row r="61" spans="1:5" x14ac:dyDescent="0.25">
      <c r="A61" s="24">
        <v>3054</v>
      </c>
      <c r="B61" s="20" t="s">
        <v>193</v>
      </c>
      <c r="C61" s="5" t="s">
        <v>194</v>
      </c>
      <c r="D61" s="5" t="s">
        <v>195</v>
      </c>
      <c r="E61" s="24" t="str">
        <f t="shared" si="0"/>
        <v>Tom-Riddle</v>
      </c>
    </row>
    <row r="62" spans="1:5" x14ac:dyDescent="0.25">
      <c r="A62" s="24">
        <v>2203</v>
      </c>
      <c r="B62" s="20" t="s">
        <v>196</v>
      </c>
      <c r="C62" s="5" t="s">
        <v>197</v>
      </c>
      <c r="D62" s="5" t="s">
        <v>198</v>
      </c>
      <c r="E62" s="24" t="str">
        <f t="shared" si="0"/>
        <v>Newt-Scamander</v>
      </c>
    </row>
    <row r="63" spans="1:5" x14ac:dyDescent="0.25">
      <c r="A63" s="24">
        <v>1903</v>
      </c>
      <c r="B63" s="20" t="s">
        <v>199</v>
      </c>
      <c r="C63" s="5" t="s">
        <v>200</v>
      </c>
      <c r="D63" s="5" t="s">
        <v>201</v>
      </c>
      <c r="E63" s="24" t="str">
        <f t="shared" si="0"/>
        <v>Rufus-Scrimgeour</v>
      </c>
    </row>
    <row r="64" spans="1:5" x14ac:dyDescent="0.25">
      <c r="A64" s="24">
        <v>2977</v>
      </c>
      <c r="B64" s="20" t="s">
        <v>202</v>
      </c>
      <c r="C64" s="5" t="s">
        <v>203</v>
      </c>
      <c r="D64" s="5" t="s">
        <v>94</v>
      </c>
      <c r="E64" s="24" t="str">
        <f t="shared" si="0"/>
        <v>Kingsley-Shacklebolt</v>
      </c>
    </row>
    <row r="65" spans="1:5" x14ac:dyDescent="0.25">
      <c r="A65" s="24">
        <v>5223</v>
      </c>
      <c r="B65" s="20" t="s">
        <v>204</v>
      </c>
      <c r="C65" s="5" t="s">
        <v>205</v>
      </c>
      <c r="D65" s="5" t="s">
        <v>206</v>
      </c>
      <c r="E65" s="24" t="str">
        <f t="shared" si="0"/>
        <v>Stan-Shunpike</v>
      </c>
    </row>
    <row r="66" spans="1:5" x14ac:dyDescent="0.25">
      <c r="A66" s="24">
        <v>4806</v>
      </c>
      <c r="B66" s="20" t="s">
        <v>207</v>
      </c>
      <c r="C66" s="5" t="s">
        <v>208</v>
      </c>
      <c r="D66" s="5" t="s">
        <v>209</v>
      </c>
      <c r="E66" s="24" t="str">
        <f t="shared" si="0"/>
        <v>Rita-Skeeter</v>
      </c>
    </row>
    <row r="67" spans="1:5" x14ac:dyDescent="0.25">
      <c r="A67" s="24">
        <v>1247</v>
      </c>
      <c r="B67" s="20" t="s">
        <v>210</v>
      </c>
      <c r="C67" s="5" t="s">
        <v>211</v>
      </c>
      <c r="D67" s="5" t="s">
        <v>212</v>
      </c>
      <c r="E67" s="24" t="str">
        <f t="shared" ref="E67:E87" si="1">CONCATENATE(B67,"-",C67)</f>
        <v>Horace-Slughorn</v>
      </c>
    </row>
    <row r="68" spans="1:5" x14ac:dyDescent="0.25">
      <c r="A68" s="24">
        <v>5436</v>
      </c>
      <c r="B68" s="20" t="s">
        <v>213</v>
      </c>
      <c r="C68" s="5" t="s">
        <v>214</v>
      </c>
      <c r="D68" s="5" t="s">
        <v>47</v>
      </c>
      <c r="E68" s="24" t="str">
        <f t="shared" si="1"/>
        <v>Sacharias-Smith</v>
      </c>
    </row>
    <row r="69" spans="1:5" x14ac:dyDescent="0.25">
      <c r="A69" s="24">
        <v>2847</v>
      </c>
      <c r="B69" s="20" t="s">
        <v>215</v>
      </c>
      <c r="C69" s="5" t="s">
        <v>216</v>
      </c>
      <c r="D69" s="5" t="s">
        <v>212</v>
      </c>
      <c r="E69" s="24" t="str">
        <f t="shared" si="1"/>
        <v>Severus-Snape</v>
      </c>
    </row>
    <row r="70" spans="1:5" x14ac:dyDescent="0.25">
      <c r="A70" s="24">
        <v>1620</v>
      </c>
      <c r="B70" s="20" t="s">
        <v>217</v>
      </c>
      <c r="C70" s="5" t="s">
        <v>218</v>
      </c>
      <c r="D70" s="5" t="s">
        <v>75</v>
      </c>
      <c r="E70" s="24" t="str">
        <f t="shared" si="1"/>
        <v>Alicia-Spinnet</v>
      </c>
    </row>
    <row r="71" spans="1:5" x14ac:dyDescent="0.25">
      <c r="A71" s="24">
        <v>2189</v>
      </c>
      <c r="B71" s="20" t="s">
        <v>219</v>
      </c>
      <c r="C71" s="5" t="s">
        <v>220</v>
      </c>
      <c r="D71" s="5" t="s">
        <v>221</v>
      </c>
      <c r="E71" s="24" t="str">
        <f t="shared" si="1"/>
        <v>Pomona-Sprout</v>
      </c>
    </row>
    <row r="72" spans="1:5" x14ac:dyDescent="0.25">
      <c r="A72" s="24">
        <v>4777</v>
      </c>
      <c r="B72" s="20" t="s">
        <v>222</v>
      </c>
      <c r="C72" s="5" t="s">
        <v>223</v>
      </c>
      <c r="D72" s="5" t="s">
        <v>47</v>
      </c>
      <c r="E72" s="24" t="str">
        <f t="shared" si="1"/>
        <v>Dean-Thomas</v>
      </c>
    </row>
    <row r="73" spans="1:5" x14ac:dyDescent="0.25">
      <c r="A73" s="24">
        <v>1182</v>
      </c>
      <c r="B73" s="20" t="s">
        <v>225</v>
      </c>
      <c r="C73" s="5" t="s">
        <v>224</v>
      </c>
      <c r="D73" s="5" t="s">
        <v>94</v>
      </c>
      <c r="E73" s="24" t="str">
        <f t="shared" si="1"/>
        <v>Nymphadora-Tonks</v>
      </c>
    </row>
    <row r="74" spans="1:5" x14ac:dyDescent="0.25">
      <c r="A74" s="24">
        <v>1940</v>
      </c>
      <c r="B74" s="20" t="s">
        <v>226</v>
      </c>
      <c r="C74" s="5" t="s">
        <v>227</v>
      </c>
      <c r="D74" s="5" t="s">
        <v>228</v>
      </c>
      <c r="E74" s="24" t="str">
        <f t="shared" si="1"/>
        <v>Sybill-Trelawney</v>
      </c>
    </row>
    <row r="75" spans="1:5" x14ac:dyDescent="0.25">
      <c r="A75" s="24">
        <v>3965</v>
      </c>
      <c r="B75" s="20" t="s">
        <v>229</v>
      </c>
      <c r="C75" s="5" t="s">
        <v>230</v>
      </c>
      <c r="D75" s="5" t="s">
        <v>231</v>
      </c>
      <c r="E75" s="24" t="str">
        <f t="shared" si="1"/>
        <v>Dolores-Umbridge</v>
      </c>
    </row>
    <row r="76" spans="1:5" x14ac:dyDescent="0.25">
      <c r="A76" s="24">
        <v>4763</v>
      </c>
      <c r="B76" s="20" t="s">
        <v>232</v>
      </c>
      <c r="C76" s="5" t="s">
        <v>233</v>
      </c>
      <c r="D76" s="5" t="s">
        <v>234</v>
      </c>
      <c r="E76" s="24" t="str">
        <f t="shared" si="1"/>
        <v>Septima-Vector</v>
      </c>
    </row>
    <row r="77" spans="1:5" x14ac:dyDescent="0.25">
      <c r="A77" s="24">
        <v>4837</v>
      </c>
      <c r="B77" s="20" t="s">
        <v>238</v>
      </c>
      <c r="C77" s="5" t="s">
        <v>236</v>
      </c>
      <c r="D77" s="5" t="s">
        <v>239</v>
      </c>
      <c r="E77" s="24" t="str">
        <f t="shared" si="1"/>
        <v>Bill-Weasley</v>
      </c>
    </row>
    <row r="78" spans="1:5" x14ac:dyDescent="0.25">
      <c r="A78" s="24">
        <v>3516</v>
      </c>
      <c r="B78" s="20" t="s">
        <v>242</v>
      </c>
      <c r="C78" s="5" t="s">
        <v>236</v>
      </c>
      <c r="D78" s="5" t="s">
        <v>243</v>
      </c>
      <c r="E78" s="24" t="str">
        <f t="shared" si="1"/>
        <v>Fred-Weasley</v>
      </c>
    </row>
    <row r="79" spans="1:5" x14ac:dyDescent="0.25">
      <c r="A79" s="24">
        <v>3455</v>
      </c>
      <c r="B79" s="20" t="s">
        <v>244</v>
      </c>
      <c r="C79" s="5" t="s">
        <v>236</v>
      </c>
      <c r="D79" s="5" t="s">
        <v>243</v>
      </c>
      <c r="E79" s="24" t="str">
        <f t="shared" si="1"/>
        <v>George-Weasley</v>
      </c>
    </row>
    <row r="80" spans="1:5" x14ac:dyDescent="0.25">
      <c r="A80" s="24">
        <v>4999</v>
      </c>
      <c r="B80" s="20" t="s">
        <v>240</v>
      </c>
      <c r="C80" s="5" t="s">
        <v>236</v>
      </c>
      <c r="D80" s="5" t="s">
        <v>241</v>
      </c>
      <c r="E80" s="24" t="str">
        <f t="shared" si="1"/>
        <v>Charlie-Weasley</v>
      </c>
    </row>
    <row r="81" spans="1:5" x14ac:dyDescent="0.25">
      <c r="A81" s="24">
        <v>1014</v>
      </c>
      <c r="B81" s="20" t="s">
        <v>235</v>
      </c>
      <c r="C81" s="5" t="s">
        <v>236</v>
      </c>
      <c r="D81" s="5" t="s">
        <v>237</v>
      </c>
      <c r="E81" s="24" t="str">
        <f t="shared" si="1"/>
        <v>Arthur-Weasley</v>
      </c>
    </row>
    <row r="82" spans="1:5" x14ac:dyDescent="0.25">
      <c r="A82" s="24">
        <v>3441</v>
      </c>
      <c r="B82" s="20" t="s">
        <v>249</v>
      </c>
      <c r="C82" s="5" t="s">
        <v>236</v>
      </c>
      <c r="D82" s="5" t="s">
        <v>246</v>
      </c>
      <c r="E82" s="24" t="str">
        <f t="shared" si="1"/>
        <v>Ron-Weasley</v>
      </c>
    </row>
    <row r="83" spans="1:5" x14ac:dyDescent="0.25">
      <c r="A83" s="24">
        <v>2323</v>
      </c>
      <c r="B83" s="20" t="s">
        <v>245</v>
      </c>
      <c r="C83" s="5" t="s">
        <v>236</v>
      </c>
      <c r="D83" s="5" t="s">
        <v>246</v>
      </c>
      <c r="E83" s="24" t="str">
        <f t="shared" si="1"/>
        <v>Ginny-Weasley</v>
      </c>
    </row>
    <row r="84" spans="1:5" x14ac:dyDescent="0.25">
      <c r="A84" s="24">
        <v>1497</v>
      </c>
      <c r="B84" s="20" t="s">
        <v>247</v>
      </c>
      <c r="C84" s="5" t="s">
        <v>236</v>
      </c>
      <c r="D84" s="5" t="s">
        <v>141</v>
      </c>
      <c r="E84" s="24" t="str">
        <f t="shared" si="1"/>
        <v>Molly -Weasley</v>
      </c>
    </row>
    <row r="85" spans="1:5" x14ac:dyDescent="0.25">
      <c r="A85" s="24">
        <v>3613</v>
      </c>
      <c r="B85" s="20" t="s">
        <v>248</v>
      </c>
      <c r="C85" s="5" t="s">
        <v>236</v>
      </c>
      <c r="D85" s="5" t="s">
        <v>256</v>
      </c>
      <c r="E85" s="24" t="str">
        <f t="shared" si="1"/>
        <v>Percy-Weasley</v>
      </c>
    </row>
    <row r="86" spans="1:5" x14ac:dyDescent="0.25">
      <c r="A86" s="24">
        <v>5324</v>
      </c>
      <c r="B86" s="20" t="s">
        <v>250</v>
      </c>
      <c r="C86" s="5" t="s">
        <v>251</v>
      </c>
      <c r="D86" s="5" t="s">
        <v>252</v>
      </c>
      <c r="E86" s="24" t="str">
        <f t="shared" si="1"/>
        <v>Oliver-Wood</v>
      </c>
    </row>
    <row r="87" spans="1:5" x14ac:dyDescent="0.25">
      <c r="A87" s="24">
        <v>3978</v>
      </c>
      <c r="B87" s="20" t="s">
        <v>253</v>
      </c>
      <c r="C87" s="5" t="s">
        <v>254</v>
      </c>
      <c r="D87" s="5" t="s">
        <v>255</v>
      </c>
      <c r="E87" s="24" t="str">
        <f t="shared" si="1"/>
        <v>Corban-Yaxley</v>
      </c>
    </row>
    <row r="89" spans="1:5" s="2" customFormat="1" x14ac:dyDescent="0.25">
      <c r="A89" s="46" t="s">
        <v>28</v>
      </c>
      <c r="B89" s="46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zoomScaleNormal="100" workbookViewId="0">
      <pane ySplit="1" topLeftCell="A2" activePane="bottomLeft" state="frozen"/>
      <selection pane="bottomLeft" activeCell="D20" sqref="D20"/>
    </sheetView>
  </sheetViews>
  <sheetFormatPr defaultRowHeight="15" x14ac:dyDescent="0.25"/>
  <cols>
    <col min="1" max="1" width="9.85546875" style="20" bestFit="1" customWidth="1"/>
    <col min="2" max="2" width="24.7109375" style="20" bestFit="1" customWidth="1"/>
    <col min="3" max="3" width="18.140625" style="3" customWidth="1"/>
    <col min="4" max="16384" width="9.140625" style="3"/>
  </cols>
  <sheetData>
    <row r="1" spans="1:3" s="9" customFormat="1" ht="30" x14ac:dyDescent="0.25">
      <c r="A1" s="8" t="s">
        <v>29</v>
      </c>
      <c r="B1" s="8" t="s">
        <v>276</v>
      </c>
    </row>
    <row r="2" spans="1:3" s="25" customFormat="1" x14ac:dyDescent="0.25">
      <c r="A2" s="24">
        <v>5448</v>
      </c>
      <c r="B2" s="24" t="s">
        <v>33</v>
      </c>
      <c r="C2" s="25" t="s">
        <v>61</v>
      </c>
    </row>
    <row r="3" spans="1:3" x14ac:dyDescent="0.25">
      <c r="A3" s="24">
        <v>1245</v>
      </c>
      <c r="B3" s="17" t="s">
        <v>34</v>
      </c>
      <c r="C3" s="3" t="s">
        <v>35</v>
      </c>
    </row>
    <row r="4" spans="1:3" x14ac:dyDescent="0.25">
      <c r="A4" s="24">
        <v>4224</v>
      </c>
      <c r="B4" s="17" t="s">
        <v>38</v>
      </c>
      <c r="C4" s="3" t="s">
        <v>39</v>
      </c>
    </row>
    <row r="5" spans="1:3" x14ac:dyDescent="0.25">
      <c r="A5" s="24">
        <v>2530</v>
      </c>
      <c r="B5" s="17" t="s">
        <v>41</v>
      </c>
      <c r="C5" s="3" t="s">
        <v>42</v>
      </c>
    </row>
    <row r="6" spans="1:3" x14ac:dyDescent="0.25">
      <c r="A6" s="24">
        <v>4928</v>
      </c>
      <c r="B6" s="20" t="s">
        <v>70</v>
      </c>
      <c r="C6" s="3" t="s">
        <v>71</v>
      </c>
    </row>
    <row r="7" spans="1:3" x14ac:dyDescent="0.25">
      <c r="A7" s="24">
        <v>5845</v>
      </c>
      <c r="B7" s="17" t="s">
        <v>43</v>
      </c>
      <c r="C7" s="3" t="s">
        <v>44</v>
      </c>
    </row>
    <row r="8" spans="1:3" x14ac:dyDescent="0.25">
      <c r="A8" s="24">
        <v>4569</v>
      </c>
      <c r="B8" s="17" t="s">
        <v>46</v>
      </c>
      <c r="C8" s="3" t="s">
        <v>44</v>
      </c>
    </row>
    <row r="9" spans="1:3" x14ac:dyDescent="0.25">
      <c r="A9" s="24">
        <v>4077</v>
      </c>
      <c r="B9" s="17" t="s">
        <v>48</v>
      </c>
      <c r="C9" s="3" t="s">
        <v>49</v>
      </c>
    </row>
    <row r="10" spans="1:3" x14ac:dyDescent="0.25">
      <c r="A10" s="24">
        <v>2250</v>
      </c>
      <c r="B10" s="17" t="s">
        <v>50</v>
      </c>
      <c r="C10" s="3" t="s">
        <v>51</v>
      </c>
    </row>
    <row r="11" spans="1:3" x14ac:dyDescent="0.25">
      <c r="A11" s="24">
        <v>3322</v>
      </c>
      <c r="B11" s="20" t="s">
        <v>58</v>
      </c>
      <c r="C11" s="3" t="s">
        <v>59</v>
      </c>
    </row>
    <row r="12" spans="1:3" x14ac:dyDescent="0.25">
      <c r="A12" s="24">
        <v>4216</v>
      </c>
      <c r="B12" s="17" t="s">
        <v>52</v>
      </c>
      <c r="C12" s="3" t="s">
        <v>53</v>
      </c>
    </row>
    <row r="13" spans="1:3" x14ac:dyDescent="0.25">
      <c r="A13" s="24">
        <v>4237</v>
      </c>
      <c r="B13" s="20" t="s">
        <v>55</v>
      </c>
      <c r="C13" s="3" t="s">
        <v>56</v>
      </c>
    </row>
    <row r="14" spans="1:3" x14ac:dyDescent="0.25">
      <c r="A14" s="24">
        <v>2491</v>
      </c>
      <c r="B14" s="20" t="s">
        <v>72</v>
      </c>
      <c r="C14" s="3" t="s">
        <v>73</v>
      </c>
    </row>
    <row r="15" spans="1:3" x14ac:dyDescent="0.25">
      <c r="A15" s="24">
        <v>5712</v>
      </c>
      <c r="B15" s="20" t="s">
        <v>76</v>
      </c>
      <c r="C15" s="3" t="s">
        <v>77</v>
      </c>
    </row>
    <row r="16" spans="1:3" x14ac:dyDescent="0.25">
      <c r="A16" s="24">
        <v>3070</v>
      </c>
      <c r="B16" s="20" t="s">
        <v>79</v>
      </c>
      <c r="C16" s="3" t="s">
        <v>80</v>
      </c>
    </row>
    <row r="17" spans="1:4" x14ac:dyDescent="0.25">
      <c r="A17" s="24">
        <v>1959</v>
      </c>
      <c r="B17" s="20" t="s">
        <v>81</v>
      </c>
      <c r="C17" s="3" t="s">
        <v>82</v>
      </c>
    </row>
    <row r="18" spans="1:4" x14ac:dyDescent="0.25">
      <c r="A18" s="24">
        <v>1056</v>
      </c>
      <c r="B18" s="20" t="s">
        <v>83</v>
      </c>
      <c r="C18" s="3" t="s">
        <v>84</v>
      </c>
    </row>
    <row r="19" spans="1:4" x14ac:dyDescent="0.25">
      <c r="A19" s="24">
        <v>2584</v>
      </c>
      <c r="B19" s="20" t="s">
        <v>85</v>
      </c>
      <c r="C19" s="3" t="s">
        <v>84</v>
      </c>
    </row>
    <row r="20" spans="1:4" x14ac:dyDescent="0.25">
      <c r="A20" s="24">
        <v>5061</v>
      </c>
      <c r="B20" s="20" t="s">
        <v>86</v>
      </c>
      <c r="C20" s="3" t="s">
        <v>284</v>
      </c>
      <c r="D20" s="3" t="s">
        <v>285</v>
      </c>
    </row>
    <row r="21" spans="1:4" x14ac:dyDescent="0.25">
      <c r="A21" s="24">
        <v>2112</v>
      </c>
      <c r="B21" s="20" t="s">
        <v>89</v>
      </c>
      <c r="C21" s="3" t="s">
        <v>90</v>
      </c>
    </row>
    <row r="22" spans="1:4" x14ac:dyDescent="0.25">
      <c r="A22" s="24">
        <v>1420</v>
      </c>
      <c r="B22" s="20" t="s">
        <v>92</v>
      </c>
      <c r="C22" s="3" t="s">
        <v>93</v>
      </c>
    </row>
    <row r="23" spans="1:4" x14ac:dyDescent="0.25">
      <c r="A23" s="24">
        <v>2016</v>
      </c>
      <c r="B23" s="20" t="s">
        <v>95</v>
      </c>
      <c r="C23" s="3" t="s">
        <v>96</v>
      </c>
    </row>
    <row r="24" spans="1:4" x14ac:dyDescent="0.25">
      <c r="A24" s="24">
        <v>3784</v>
      </c>
      <c r="B24" s="20" t="s">
        <v>98</v>
      </c>
      <c r="C24" s="3" t="s">
        <v>99</v>
      </c>
    </row>
    <row r="25" spans="1:4" x14ac:dyDescent="0.25">
      <c r="A25" s="24">
        <v>4115</v>
      </c>
      <c r="B25" s="20" t="s">
        <v>101</v>
      </c>
      <c r="C25" s="3" t="s">
        <v>102</v>
      </c>
    </row>
    <row r="26" spans="1:4" x14ac:dyDescent="0.25">
      <c r="A26" s="24">
        <v>4947</v>
      </c>
      <c r="B26" s="20" t="s">
        <v>103</v>
      </c>
      <c r="C26" s="3" t="s">
        <v>104</v>
      </c>
    </row>
    <row r="27" spans="1:4" x14ac:dyDescent="0.25">
      <c r="A27" s="24">
        <v>2141</v>
      </c>
      <c r="B27" s="20" t="s">
        <v>106</v>
      </c>
      <c r="C27" s="3" t="s">
        <v>107</v>
      </c>
    </row>
    <row r="28" spans="1:4" x14ac:dyDescent="0.25">
      <c r="A28" s="24">
        <v>2652</v>
      </c>
      <c r="B28" s="20" t="s">
        <v>108</v>
      </c>
      <c r="C28" s="3" t="s">
        <v>109</v>
      </c>
    </row>
    <row r="29" spans="1:4" x14ac:dyDescent="0.25">
      <c r="A29" s="24">
        <v>4886</v>
      </c>
      <c r="B29" s="20" t="s">
        <v>111</v>
      </c>
      <c r="C29" s="3" t="s">
        <v>112</v>
      </c>
    </row>
    <row r="30" spans="1:4" x14ac:dyDescent="0.25">
      <c r="A30" s="24">
        <v>1041</v>
      </c>
      <c r="B30" s="20" t="s">
        <v>114</v>
      </c>
      <c r="C30" s="3" t="s">
        <v>115</v>
      </c>
    </row>
    <row r="31" spans="1:4" x14ac:dyDescent="0.25">
      <c r="A31" s="24">
        <v>1653</v>
      </c>
      <c r="B31" s="20" t="s">
        <v>117</v>
      </c>
      <c r="C31" s="3" t="s">
        <v>118</v>
      </c>
    </row>
    <row r="32" spans="1:4" x14ac:dyDescent="0.25">
      <c r="A32" s="24">
        <v>1566</v>
      </c>
      <c r="B32" s="20" t="s">
        <v>120</v>
      </c>
      <c r="C32" s="3" t="s">
        <v>121</v>
      </c>
    </row>
    <row r="33" spans="1:3" x14ac:dyDescent="0.25">
      <c r="A33" s="24">
        <v>5487</v>
      </c>
      <c r="B33" s="20" t="s">
        <v>286</v>
      </c>
      <c r="C33" s="3" t="s">
        <v>123</v>
      </c>
    </row>
    <row r="34" spans="1:3" x14ac:dyDescent="0.25">
      <c r="A34" s="24">
        <v>1858</v>
      </c>
      <c r="B34" s="20" t="s">
        <v>124</v>
      </c>
      <c r="C34" s="3" t="s">
        <v>125</v>
      </c>
    </row>
    <row r="35" spans="1:3" x14ac:dyDescent="0.25">
      <c r="A35" s="24">
        <v>1684</v>
      </c>
      <c r="B35" s="20" t="s">
        <v>127</v>
      </c>
      <c r="C35" s="3" t="s">
        <v>128</v>
      </c>
    </row>
    <row r="36" spans="1:3" x14ac:dyDescent="0.25">
      <c r="A36" s="24">
        <v>5129</v>
      </c>
      <c r="B36" s="20" t="s">
        <v>129</v>
      </c>
      <c r="C36" s="3" t="s">
        <v>130</v>
      </c>
    </row>
    <row r="37" spans="1:3" x14ac:dyDescent="0.25">
      <c r="A37" s="24">
        <v>5329</v>
      </c>
      <c r="B37" s="20" t="s">
        <v>132</v>
      </c>
      <c r="C37" s="3" t="s">
        <v>133</v>
      </c>
    </row>
    <row r="38" spans="1:3" x14ac:dyDescent="0.25">
      <c r="A38" s="24">
        <v>1206</v>
      </c>
      <c r="B38" s="20" t="s">
        <v>135</v>
      </c>
      <c r="C38" s="3" t="s">
        <v>136</v>
      </c>
    </row>
    <row r="39" spans="1:3" x14ac:dyDescent="0.25">
      <c r="A39" s="24">
        <v>3060</v>
      </c>
      <c r="B39" s="20" t="s">
        <v>138</v>
      </c>
      <c r="C39" s="3" t="s">
        <v>139</v>
      </c>
    </row>
    <row r="40" spans="1:3" x14ac:dyDescent="0.25">
      <c r="A40" s="24">
        <v>3582</v>
      </c>
      <c r="B40" s="20" t="s">
        <v>146</v>
      </c>
      <c r="C40" s="3" t="s">
        <v>147</v>
      </c>
    </row>
    <row r="41" spans="1:3" x14ac:dyDescent="0.25">
      <c r="A41" s="24">
        <v>5936</v>
      </c>
      <c r="B41" s="20" t="s">
        <v>148</v>
      </c>
      <c r="C41" s="3" t="s">
        <v>149</v>
      </c>
    </row>
    <row r="42" spans="1:3" x14ac:dyDescent="0.25">
      <c r="A42" s="24">
        <v>3923</v>
      </c>
      <c r="B42" s="20" t="s">
        <v>151</v>
      </c>
      <c r="C42" s="3" t="s">
        <v>152</v>
      </c>
    </row>
    <row r="43" spans="1:3" x14ac:dyDescent="0.25">
      <c r="A43" s="24">
        <v>3571</v>
      </c>
      <c r="B43" s="20" t="s">
        <v>154</v>
      </c>
      <c r="C43" s="3" t="s">
        <v>155</v>
      </c>
    </row>
    <row r="44" spans="1:3" x14ac:dyDescent="0.25">
      <c r="A44" s="24">
        <v>1016</v>
      </c>
      <c r="B44" s="20" t="s">
        <v>157</v>
      </c>
      <c r="C44" s="3" t="s">
        <v>158</v>
      </c>
    </row>
    <row r="45" spans="1:3" x14ac:dyDescent="0.25">
      <c r="A45" s="24">
        <v>4302</v>
      </c>
      <c r="B45" s="20" t="s">
        <v>159</v>
      </c>
      <c r="C45" s="3" t="s">
        <v>160</v>
      </c>
    </row>
    <row r="46" spans="1:3" x14ac:dyDescent="0.25">
      <c r="A46" s="24">
        <v>4902</v>
      </c>
      <c r="B46" s="20" t="s">
        <v>163</v>
      </c>
      <c r="C46" s="3" t="s">
        <v>162</v>
      </c>
    </row>
    <row r="47" spans="1:3" x14ac:dyDescent="0.25">
      <c r="A47" s="24">
        <v>5186</v>
      </c>
      <c r="B47" s="20" t="s">
        <v>287</v>
      </c>
      <c r="C47" s="3" t="s">
        <v>162</v>
      </c>
    </row>
    <row r="48" spans="1:3" x14ac:dyDescent="0.25">
      <c r="A48" s="24">
        <v>2649</v>
      </c>
      <c r="B48" s="20" t="s">
        <v>165</v>
      </c>
      <c r="C48" s="3" t="s">
        <v>166</v>
      </c>
    </row>
    <row r="49" spans="1:3" x14ac:dyDescent="0.25">
      <c r="A49" s="24">
        <v>2832</v>
      </c>
      <c r="B49" s="20" t="s">
        <v>169</v>
      </c>
      <c r="C49" s="3" t="s">
        <v>170</v>
      </c>
    </row>
    <row r="50" spans="1:3" x14ac:dyDescent="0.25">
      <c r="A50" s="24">
        <v>2802</v>
      </c>
      <c r="B50" s="20" t="s">
        <v>167</v>
      </c>
      <c r="C50" s="3" t="s">
        <v>168</v>
      </c>
    </row>
    <row r="51" spans="1:3" x14ac:dyDescent="0.25">
      <c r="A51" s="24">
        <v>2073</v>
      </c>
      <c r="B51" s="20" t="s">
        <v>171</v>
      </c>
      <c r="C51" s="3" t="s">
        <v>172</v>
      </c>
    </row>
    <row r="52" spans="1:3" x14ac:dyDescent="0.25">
      <c r="A52" s="24">
        <v>4371</v>
      </c>
      <c r="B52" s="20" t="s">
        <v>174</v>
      </c>
      <c r="C52" s="3" t="s">
        <v>175</v>
      </c>
    </row>
    <row r="53" spans="1:3" x14ac:dyDescent="0.25">
      <c r="A53" s="24">
        <v>1489</v>
      </c>
      <c r="B53" s="20" t="s">
        <v>176</v>
      </c>
      <c r="C53" s="3" t="s">
        <v>177</v>
      </c>
    </row>
    <row r="54" spans="1:3" x14ac:dyDescent="0.25">
      <c r="A54" s="24">
        <v>5893</v>
      </c>
      <c r="B54" s="20" t="s">
        <v>182</v>
      </c>
      <c r="C54" s="3" t="s">
        <v>183</v>
      </c>
    </row>
    <row r="55" spans="1:3" x14ac:dyDescent="0.25">
      <c r="A55" s="24">
        <v>2351</v>
      </c>
      <c r="B55" s="20" t="s">
        <v>184</v>
      </c>
      <c r="C55" s="3" t="s">
        <v>183</v>
      </c>
    </row>
    <row r="56" spans="1:3" x14ac:dyDescent="0.25">
      <c r="A56" s="24">
        <v>2736</v>
      </c>
      <c r="B56" s="20" t="s">
        <v>179</v>
      </c>
      <c r="C56" s="3" t="s">
        <v>180</v>
      </c>
    </row>
    <row r="57" spans="1:3" x14ac:dyDescent="0.25">
      <c r="A57" s="24">
        <v>2211</v>
      </c>
      <c r="B57" s="20" t="s">
        <v>185</v>
      </c>
      <c r="C57" s="3" t="s">
        <v>186</v>
      </c>
    </row>
    <row r="58" spans="1:3" x14ac:dyDescent="0.25">
      <c r="A58" s="24">
        <v>3946</v>
      </c>
      <c r="B58" s="20" t="s">
        <v>143</v>
      </c>
      <c r="C58" s="3" t="s">
        <v>144</v>
      </c>
    </row>
    <row r="59" spans="1:3" x14ac:dyDescent="0.25">
      <c r="A59" s="24">
        <v>2635</v>
      </c>
      <c r="B59" s="20" t="s">
        <v>188</v>
      </c>
      <c r="C59" s="3" t="s">
        <v>189</v>
      </c>
    </row>
    <row r="60" spans="1:3" x14ac:dyDescent="0.25">
      <c r="A60" s="24">
        <v>2867</v>
      </c>
      <c r="B60" s="20" t="s">
        <v>190</v>
      </c>
      <c r="C60" s="3" t="s">
        <v>191</v>
      </c>
    </row>
    <row r="61" spans="1:3" x14ac:dyDescent="0.25">
      <c r="A61" s="24">
        <v>3054</v>
      </c>
      <c r="B61" s="20" t="s">
        <v>193</v>
      </c>
      <c r="C61" s="3" t="s">
        <v>194</v>
      </c>
    </row>
    <row r="62" spans="1:3" x14ac:dyDescent="0.25">
      <c r="A62" s="24">
        <v>2203</v>
      </c>
      <c r="B62" s="20" t="s">
        <v>196</v>
      </c>
      <c r="C62" s="3" t="s">
        <v>197</v>
      </c>
    </row>
    <row r="63" spans="1:3" x14ac:dyDescent="0.25">
      <c r="A63" s="24">
        <v>1903</v>
      </c>
      <c r="B63" s="20" t="s">
        <v>199</v>
      </c>
      <c r="C63" s="3" t="s">
        <v>200</v>
      </c>
    </row>
    <row r="64" spans="1:3" x14ac:dyDescent="0.25">
      <c r="A64" s="24">
        <v>2977</v>
      </c>
      <c r="B64" s="20" t="s">
        <v>202</v>
      </c>
      <c r="C64" s="3" t="s">
        <v>203</v>
      </c>
    </row>
    <row r="65" spans="1:3" x14ac:dyDescent="0.25">
      <c r="A65" s="24">
        <v>5223</v>
      </c>
      <c r="B65" s="20" t="s">
        <v>204</v>
      </c>
      <c r="C65" s="3" t="s">
        <v>205</v>
      </c>
    </row>
    <row r="66" spans="1:3" x14ac:dyDescent="0.25">
      <c r="A66" s="24">
        <v>4806</v>
      </c>
      <c r="B66" s="20" t="s">
        <v>207</v>
      </c>
      <c r="C66" s="3" t="s">
        <v>208</v>
      </c>
    </row>
    <row r="67" spans="1:3" x14ac:dyDescent="0.25">
      <c r="A67" s="24">
        <v>1247</v>
      </c>
      <c r="B67" s="20" t="s">
        <v>210</v>
      </c>
      <c r="C67" s="3" t="s">
        <v>211</v>
      </c>
    </row>
    <row r="68" spans="1:3" x14ac:dyDescent="0.25">
      <c r="A68" s="24">
        <v>5436</v>
      </c>
      <c r="B68" s="20" t="s">
        <v>213</v>
      </c>
      <c r="C68" s="3" t="s">
        <v>214</v>
      </c>
    </row>
    <row r="69" spans="1:3" x14ac:dyDescent="0.25">
      <c r="A69" s="24">
        <v>2847</v>
      </c>
      <c r="B69" s="20" t="s">
        <v>215</v>
      </c>
      <c r="C69" s="3" t="s">
        <v>216</v>
      </c>
    </row>
    <row r="70" spans="1:3" x14ac:dyDescent="0.25">
      <c r="A70" s="24">
        <v>1620</v>
      </c>
      <c r="B70" s="20" t="s">
        <v>217</v>
      </c>
      <c r="C70" s="3" t="s">
        <v>218</v>
      </c>
    </row>
    <row r="71" spans="1:3" x14ac:dyDescent="0.25">
      <c r="A71" s="24">
        <v>2189</v>
      </c>
      <c r="B71" s="20" t="s">
        <v>219</v>
      </c>
      <c r="C71" s="3" t="s">
        <v>220</v>
      </c>
    </row>
    <row r="72" spans="1:3" x14ac:dyDescent="0.25">
      <c r="A72" s="24">
        <v>4777</v>
      </c>
      <c r="B72" s="20" t="s">
        <v>222</v>
      </c>
      <c r="C72" s="3" t="s">
        <v>223</v>
      </c>
    </row>
    <row r="73" spans="1:3" x14ac:dyDescent="0.25">
      <c r="A73" s="24">
        <v>1182</v>
      </c>
      <c r="B73" s="20" t="s">
        <v>225</v>
      </c>
      <c r="C73" s="3" t="s">
        <v>224</v>
      </c>
    </row>
    <row r="74" spans="1:3" x14ac:dyDescent="0.25">
      <c r="A74" s="24">
        <v>1940</v>
      </c>
      <c r="B74" s="20" t="s">
        <v>226</v>
      </c>
      <c r="C74" s="3" t="s">
        <v>227</v>
      </c>
    </row>
    <row r="75" spans="1:3" x14ac:dyDescent="0.25">
      <c r="A75" s="24">
        <v>3965</v>
      </c>
      <c r="B75" s="20" t="s">
        <v>229</v>
      </c>
      <c r="C75" s="3" t="s">
        <v>230</v>
      </c>
    </row>
    <row r="76" spans="1:3" x14ac:dyDescent="0.25">
      <c r="A76" s="24">
        <v>4763</v>
      </c>
      <c r="B76" s="20" t="s">
        <v>232</v>
      </c>
      <c r="C76" s="3" t="s">
        <v>233</v>
      </c>
    </row>
    <row r="77" spans="1:3" x14ac:dyDescent="0.25">
      <c r="A77" s="24">
        <v>4837</v>
      </c>
      <c r="B77" s="20" t="s">
        <v>238</v>
      </c>
      <c r="C77" s="3" t="s">
        <v>236</v>
      </c>
    </row>
    <row r="78" spans="1:3" x14ac:dyDescent="0.25">
      <c r="A78" s="24">
        <v>3516</v>
      </c>
      <c r="B78" s="20" t="s">
        <v>242</v>
      </c>
      <c r="C78" s="3" t="s">
        <v>236</v>
      </c>
    </row>
    <row r="79" spans="1:3" x14ac:dyDescent="0.25">
      <c r="A79" s="24">
        <v>3455</v>
      </c>
      <c r="B79" s="20" t="s">
        <v>244</v>
      </c>
      <c r="C79" s="3" t="s">
        <v>236</v>
      </c>
    </row>
    <row r="80" spans="1:3" x14ac:dyDescent="0.25">
      <c r="A80" s="24">
        <v>4999</v>
      </c>
      <c r="B80" s="20" t="s">
        <v>240</v>
      </c>
      <c r="C80" s="3" t="s">
        <v>236</v>
      </c>
    </row>
    <row r="81" spans="1:3" x14ac:dyDescent="0.25">
      <c r="A81" s="24">
        <v>1014</v>
      </c>
      <c r="B81" s="20" t="s">
        <v>235</v>
      </c>
      <c r="C81" s="3" t="s">
        <v>236</v>
      </c>
    </row>
    <row r="82" spans="1:3" x14ac:dyDescent="0.25">
      <c r="A82" s="24">
        <v>3441</v>
      </c>
      <c r="B82" s="20" t="s">
        <v>249</v>
      </c>
      <c r="C82" s="3" t="s">
        <v>236</v>
      </c>
    </row>
    <row r="83" spans="1:3" x14ac:dyDescent="0.25">
      <c r="A83" s="24">
        <v>2323</v>
      </c>
      <c r="B83" s="20" t="s">
        <v>245</v>
      </c>
      <c r="C83" s="3" t="s">
        <v>236</v>
      </c>
    </row>
    <row r="84" spans="1:3" x14ac:dyDescent="0.25">
      <c r="A84" s="24">
        <v>1497</v>
      </c>
      <c r="B84" s="20" t="s">
        <v>288</v>
      </c>
      <c r="C84" s="3" t="s">
        <v>236</v>
      </c>
    </row>
    <row r="85" spans="1:3" x14ac:dyDescent="0.25">
      <c r="A85" s="24">
        <v>3613</v>
      </c>
      <c r="B85" s="20" t="s">
        <v>248</v>
      </c>
      <c r="C85" s="3" t="s">
        <v>236</v>
      </c>
    </row>
    <row r="86" spans="1:3" x14ac:dyDescent="0.25">
      <c r="A86" s="24">
        <v>5324</v>
      </c>
      <c r="B86" s="20" t="s">
        <v>250</v>
      </c>
      <c r="C86" s="3" t="s">
        <v>251</v>
      </c>
    </row>
    <row r="87" spans="1:3" x14ac:dyDescent="0.25">
      <c r="A87" s="24">
        <v>3978</v>
      </c>
      <c r="B87" s="20" t="s">
        <v>253</v>
      </c>
      <c r="C87" s="3" t="s">
        <v>254</v>
      </c>
    </row>
    <row r="89" spans="1:3" s="2" customFormat="1" x14ac:dyDescent="0.25">
      <c r="A89" s="46" t="s">
        <v>28</v>
      </c>
      <c r="B89" s="46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topLeftCell="B1" zoomScale="170" zoomScaleNormal="170" workbookViewId="0">
      <selection activeCell="F2" sqref="F2"/>
    </sheetView>
  </sheetViews>
  <sheetFormatPr defaultRowHeight="15" x14ac:dyDescent="0.25"/>
  <cols>
    <col min="1" max="1" width="9.85546875" style="20" bestFit="1" customWidth="1"/>
    <col min="2" max="2" width="14.42578125" style="20" customWidth="1"/>
    <col min="3" max="3" width="16.7109375" style="3" customWidth="1"/>
    <col min="4" max="4" width="45.7109375" style="3" bestFit="1" customWidth="1"/>
    <col min="5" max="5" width="14.7109375" style="32" customWidth="1"/>
    <col min="6" max="6" width="14.7109375" customWidth="1"/>
  </cols>
  <sheetData>
    <row r="1" spans="1:6" ht="45" x14ac:dyDescent="0.25">
      <c r="A1" s="8" t="s">
        <v>29</v>
      </c>
      <c r="B1" s="8" t="s">
        <v>30</v>
      </c>
      <c r="C1" s="8" t="s">
        <v>31</v>
      </c>
      <c r="D1" s="9" t="s">
        <v>0</v>
      </c>
      <c r="E1" s="28" t="s">
        <v>37</v>
      </c>
      <c r="F1" s="8" t="s">
        <v>257</v>
      </c>
    </row>
    <row r="2" spans="1:6" x14ac:dyDescent="0.25">
      <c r="A2" s="24">
        <v>5448</v>
      </c>
      <c r="B2" s="24" t="s">
        <v>33</v>
      </c>
      <c r="C2" s="24" t="s">
        <v>61</v>
      </c>
      <c r="D2" s="5" t="s">
        <v>47</v>
      </c>
      <c r="E2" s="30">
        <v>29294</v>
      </c>
      <c r="F2">
        <f>DATEDIF(E2,"9/12/2019","y")</f>
        <v>39</v>
      </c>
    </row>
    <row r="3" spans="1:6" x14ac:dyDescent="0.25">
      <c r="A3" s="24">
        <v>1245</v>
      </c>
      <c r="B3" s="17" t="s">
        <v>34</v>
      </c>
      <c r="C3" s="5" t="s">
        <v>35</v>
      </c>
      <c r="D3" s="5" t="s">
        <v>36</v>
      </c>
      <c r="E3" s="31">
        <v>22752</v>
      </c>
      <c r="F3">
        <f t="shared" ref="F3:F66" si="0">DATEDIF(E3,"9/12/2019","y")</f>
        <v>57</v>
      </c>
    </row>
    <row r="4" spans="1:6" x14ac:dyDescent="0.25">
      <c r="A4" s="24">
        <v>4224</v>
      </c>
      <c r="B4" s="17" t="s">
        <v>38</v>
      </c>
      <c r="C4" s="5" t="s">
        <v>39</v>
      </c>
      <c r="D4" s="5" t="s">
        <v>40</v>
      </c>
      <c r="E4" s="33" t="s">
        <v>260</v>
      </c>
      <c r="F4" t="e">
        <f t="shared" si="0"/>
        <v>#VALUE!</v>
      </c>
    </row>
    <row r="5" spans="1:6" x14ac:dyDescent="0.25">
      <c r="A5" s="24">
        <v>2530</v>
      </c>
      <c r="B5" s="17" t="s">
        <v>41</v>
      </c>
      <c r="C5" s="5" t="s">
        <v>42</v>
      </c>
      <c r="D5" s="5" t="s">
        <v>75</v>
      </c>
      <c r="E5" s="31">
        <v>29380</v>
      </c>
      <c r="F5">
        <f t="shared" si="0"/>
        <v>39</v>
      </c>
    </row>
    <row r="6" spans="1:6" x14ac:dyDescent="0.25">
      <c r="A6" s="24">
        <v>4928</v>
      </c>
      <c r="B6" s="20" t="s">
        <v>70</v>
      </c>
      <c r="C6" s="5" t="s">
        <v>71</v>
      </c>
      <c r="D6" s="5" t="s">
        <v>141</v>
      </c>
      <c r="E6" s="32">
        <v>25145</v>
      </c>
      <c r="F6">
        <f t="shared" si="0"/>
        <v>50</v>
      </c>
    </row>
    <row r="7" spans="1:6" x14ac:dyDescent="0.25">
      <c r="A7" s="24">
        <v>5845</v>
      </c>
      <c r="B7" s="17" t="s">
        <v>43</v>
      </c>
      <c r="C7" s="5" t="s">
        <v>44</v>
      </c>
      <c r="D7" s="5" t="s">
        <v>45</v>
      </c>
      <c r="E7" s="31">
        <v>21999</v>
      </c>
      <c r="F7">
        <f t="shared" si="0"/>
        <v>59</v>
      </c>
    </row>
    <row r="8" spans="1:6" x14ac:dyDescent="0.25">
      <c r="A8" s="24">
        <v>4569</v>
      </c>
      <c r="B8" s="17" t="s">
        <v>46</v>
      </c>
      <c r="C8" s="5" t="s">
        <v>44</v>
      </c>
      <c r="D8" s="5" t="s">
        <v>47</v>
      </c>
      <c r="E8" s="31">
        <v>29232</v>
      </c>
      <c r="F8">
        <f t="shared" si="0"/>
        <v>39</v>
      </c>
    </row>
    <row r="9" spans="1:6" x14ac:dyDescent="0.25">
      <c r="A9" s="24">
        <v>4077</v>
      </c>
      <c r="B9" s="17" t="s">
        <v>48</v>
      </c>
      <c r="C9" s="5" t="s">
        <v>49</v>
      </c>
      <c r="D9" s="5" t="s">
        <v>47</v>
      </c>
      <c r="E9" s="31">
        <v>29623</v>
      </c>
      <c r="F9">
        <f t="shared" si="0"/>
        <v>38</v>
      </c>
    </row>
    <row r="10" spans="1:6" x14ac:dyDescent="0.25">
      <c r="A10" s="24">
        <v>2250</v>
      </c>
      <c r="B10" s="17" t="s">
        <v>50</v>
      </c>
      <c r="C10" s="5" t="s">
        <v>51</v>
      </c>
      <c r="D10" s="5" t="s">
        <v>47</v>
      </c>
      <c r="E10" s="31">
        <v>29375</v>
      </c>
      <c r="F10">
        <f t="shared" si="0"/>
        <v>39</v>
      </c>
    </row>
    <row r="11" spans="1:6" x14ac:dyDescent="0.25">
      <c r="A11" s="24">
        <v>3322</v>
      </c>
      <c r="B11" s="20" t="s">
        <v>58</v>
      </c>
      <c r="C11" s="5" t="s">
        <v>59</v>
      </c>
      <c r="D11" s="5" t="s">
        <v>60</v>
      </c>
      <c r="E11" s="32">
        <v>14063</v>
      </c>
      <c r="F11">
        <f t="shared" si="0"/>
        <v>81</v>
      </c>
    </row>
    <row r="12" spans="1:6" x14ac:dyDescent="0.25">
      <c r="A12" s="24">
        <v>4216</v>
      </c>
      <c r="B12" s="17" t="s">
        <v>52</v>
      </c>
      <c r="C12" s="5" t="s">
        <v>53</v>
      </c>
      <c r="D12" s="5" t="s">
        <v>54</v>
      </c>
      <c r="E12" s="31">
        <v>29358</v>
      </c>
      <c r="F12">
        <f t="shared" si="0"/>
        <v>39</v>
      </c>
    </row>
    <row r="13" spans="1:6" x14ac:dyDescent="0.25">
      <c r="A13" s="24">
        <v>4237</v>
      </c>
      <c r="B13" s="20" t="s">
        <v>55</v>
      </c>
      <c r="C13" s="5" t="s">
        <v>56</v>
      </c>
      <c r="D13" s="5" t="s">
        <v>57</v>
      </c>
      <c r="E13" s="32">
        <v>25465</v>
      </c>
      <c r="F13">
        <f t="shared" si="0"/>
        <v>49</v>
      </c>
    </row>
    <row r="14" spans="1:6" x14ac:dyDescent="0.25">
      <c r="A14" s="24">
        <v>2491</v>
      </c>
      <c r="B14" s="20" t="s">
        <v>72</v>
      </c>
      <c r="C14" s="5" t="s">
        <v>73</v>
      </c>
      <c r="D14" s="5" t="s">
        <v>74</v>
      </c>
      <c r="E14" s="32">
        <v>29318</v>
      </c>
      <c r="F14">
        <f t="shared" si="0"/>
        <v>39</v>
      </c>
    </row>
    <row r="15" spans="1:6" x14ac:dyDescent="0.25">
      <c r="A15" s="24">
        <v>5712</v>
      </c>
      <c r="B15" s="20" t="s">
        <v>76</v>
      </c>
      <c r="C15" s="5" t="s">
        <v>77</v>
      </c>
      <c r="D15" s="5" t="s">
        <v>78</v>
      </c>
      <c r="E15" s="32">
        <v>28624</v>
      </c>
      <c r="F15">
        <f t="shared" si="0"/>
        <v>41</v>
      </c>
    </row>
    <row r="16" spans="1:6" x14ac:dyDescent="0.25">
      <c r="A16" s="24">
        <v>3070</v>
      </c>
      <c r="B16" s="20" t="s">
        <v>79</v>
      </c>
      <c r="C16" s="5" t="s">
        <v>80</v>
      </c>
      <c r="D16" s="5" t="s">
        <v>47</v>
      </c>
      <c r="E16" s="32">
        <v>29466</v>
      </c>
      <c r="F16">
        <f t="shared" si="0"/>
        <v>39</v>
      </c>
    </row>
    <row r="17" spans="1:6" x14ac:dyDescent="0.25">
      <c r="A17" s="24">
        <v>1959</v>
      </c>
      <c r="B17" s="20" t="s">
        <v>81</v>
      </c>
      <c r="C17" s="5" t="s">
        <v>82</v>
      </c>
      <c r="D17" s="5" t="s">
        <v>54</v>
      </c>
      <c r="E17" s="32">
        <v>29559</v>
      </c>
      <c r="F17">
        <f t="shared" si="0"/>
        <v>38</v>
      </c>
    </row>
    <row r="18" spans="1:6" x14ac:dyDescent="0.25">
      <c r="A18" s="24">
        <v>1056</v>
      </c>
      <c r="B18" s="20" t="s">
        <v>83</v>
      </c>
      <c r="C18" s="5" t="s">
        <v>84</v>
      </c>
      <c r="D18" s="5" t="s">
        <v>47</v>
      </c>
      <c r="E18" s="32">
        <v>29297</v>
      </c>
      <c r="F18">
        <f t="shared" si="0"/>
        <v>39</v>
      </c>
    </row>
    <row r="19" spans="1:6" x14ac:dyDescent="0.25">
      <c r="A19" s="24">
        <v>2584</v>
      </c>
      <c r="B19" s="20" t="s">
        <v>85</v>
      </c>
      <c r="C19" s="5" t="s">
        <v>84</v>
      </c>
      <c r="D19" s="5" t="s">
        <v>47</v>
      </c>
      <c r="E19" s="32">
        <v>30568</v>
      </c>
      <c r="F19">
        <f t="shared" si="0"/>
        <v>36</v>
      </c>
    </row>
    <row r="20" spans="1:6" x14ac:dyDescent="0.25">
      <c r="A20" s="24">
        <v>5061</v>
      </c>
      <c r="B20" s="20" t="s">
        <v>86</v>
      </c>
      <c r="C20" s="5" t="s">
        <v>87</v>
      </c>
      <c r="D20" s="5" t="s">
        <v>88</v>
      </c>
      <c r="E20" s="32">
        <v>17720</v>
      </c>
      <c r="F20">
        <f t="shared" si="0"/>
        <v>71</v>
      </c>
    </row>
    <row r="21" spans="1:6" x14ac:dyDescent="0.25">
      <c r="A21" s="24">
        <v>2112</v>
      </c>
      <c r="B21" s="20" t="s">
        <v>89</v>
      </c>
      <c r="C21" s="5" t="s">
        <v>90</v>
      </c>
      <c r="D21" s="5" t="s">
        <v>91</v>
      </c>
      <c r="E21" s="32">
        <v>29389</v>
      </c>
      <c r="F21">
        <f t="shared" si="0"/>
        <v>39</v>
      </c>
    </row>
    <row r="22" spans="1:6" x14ac:dyDescent="0.25">
      <c r="A22" s="24">
        <v>1420</v>
      </c>
      <c r="B22" s="20" t="s">
        <v>92</v>
      </c>
      <c r="C22" s="5" t="s">
        <v>93</v>
      </c>
      <c r="D22" s="5" t="s">
        <v>94</v>
      </c>
      <c r="E22" s="32">
        <v>26312</v>
      </c>
      <c r="F22">
        <f t="shared" si="0"/>
        <v>47</v>
      </c>
    </row>
    <row r="23" spans="1:6" x14ac:dyDescent="0.25">
      <c r="A23" s="24">
        <v>2016</v>
      </c>
      <c r="B23" s="20" t="s">
        <v>95</v>
      </c>
      <c r="C23" s="5" t="s">
        <v>96</v>
      </c>
      <c r="D23" s="5" t="s">
        <v>97</v>
      </c>
      <c r="E23" s="32">
        <v>28535</v>
      </c>
      <c r="F23">
        <f t="shared" si="0"/>
        <v>41</v>
      </c>
    </row>
    <row r="24" spans="1:6" x14ac:dyDescent="0.25">
      <c r="A24" s="24">
        <v>3784</v>
      </c>
      <c r="B24" s="20" t="s">
        <v>98</v>
      </c>
      <c r="C24" s="5" t="s">
        <v>99</v>
      </c>
      <c r="D24" s="5" t="s">
        <v>100</v>
      </c>
      <c r="E24" s="32">
        <v>29356</v>
      </c>
      <c r="F24">
        <f t="shared" si="0"/>
        <v>39</v>
      </c>
    </row>
    <row r="25" spans="1:6" x14ac:dyDescent="0.25">
      <c r="A25" s="24">
        <v>4115</v>
      </c>
      <c r="B25" s="20" t="s">
        <v>101</v>
      </c>
      <c r="C25" s="5" t="s">
        <v>102</v>
      </c>
      <c r="D25" s="5" t="s">
        <v>258</v>
      </c>
      <c r="E25" s="32" t="s">
        <v>259</v>
      </c>
      <c r="F25" t="e">
        <f t="shared" si="0"/>
        <v>#VALUE!</v>
      </c>
    </row>
    <row r="26" spans="1:6" x14ac:dyDescent="0.25">
      <c r="A26" s="24">
        <v>4947</v>
      </c>
      <c r="B26" s="20" t="s">
        <v>103</v>
      </c>
      <c r="C26" s="5" t="s">
        <v>104</v>
      </c>
      <c r="D26" s="5" t="s">
        <v>105</v>
      </c>
      <c r="E26" s="32">
        <v>12994</v>
      </c>
      <c r="F26">
        <f t="shared" si="0"/>
        <v>84</v>
      </c>
    </row>
    <row r="27" spans="1:6" x14ac:dyDescent="0.25">
      <c r="A27" s="24">
        <v>2141</v>
      </c>
      <c r="B27" s="20" t="s">
        <v>106</v>
      </c>
      <c r="C27" s="5" t="s">
        <v>107</v>
      </c>
      <c r="D27" s="5" t="s">
        <v>47</v>
      </c>
      <c r="E27" s="32">
        <v>29437</v>
      </c>
      <c r="F27">
        <f t="shared" si="0"/>
        <v>39</v>
      </c>
    </row>
    <row r="28" spans="1:6" x14ac:dyDescent="0.25">
      <c r="A28" s="24">
        <v>2652</v>
      </c>
      <c r="B28" s="20" t="s">
        <v>108</v>
      </c>
      <c r="C28" s="5" t="s">
        <v>109</v>
      </c>
      <c r="D28" s="5" t="s">
        <v>110</v>
      </c>
      <c r="E28" s="32">
        <v>25703</v>
      </c>
      <c r="F28">
        <f t="shared" si="0"/>
        <v>49</v>
      </c>
    </row>
    <row r="29" spans="1:6" x14ac:dyDescent="0.25">
      <c r="A29" s="24">
        <v>4886</v>
      </c>
      <c r="B29" s="20" t="s">
        <v>111</v>
      </c>
      <c r="C29" s="5" t="s">
        <v>112</v>
      </c>
      <c r="D29" s="5" t="s">
        <v>113</v>
      </c>
      <c r="E29" s="32">
        <v>14901</v>
      </c>
      <c r="F29">
        <f t="shared" si="0"/>
        <v>78</v>
      </c>
    </row>
    <row r="30" spans="1:6" x14ac:dyDescent="0.25">
      <c r="A30" s="24">
        <v>1041</v>
      </c>
      <c r="B30" s="20" t="s">
        <v>114</v>
      </c>
      <c r="C30" s="5" t="s">
        <v>115</v>
      </c>
      <c r="D30" s="5" t="s">
        <v>116</v>
      </c>
      <c r="E30" s="32">
        <v>20559</v>
      </c>
      <c r="F30">
        <f t="shared" si="0"/>
        <v>63</v>
      </c>
    </row>
    <row r="31" spans="1:6" x14ac:dyDescent="0.25">
      <c r="A31" s="24">
        <v>1653</v>
      </c>
      <c r="B31" s="20" t="s">
        <v>117</v>
      </c>
      <c r="C31" s="5" t="s">
        <v>118</v>
      </c>
      <c r="D31" s="5" t="s">
        <v>119</v>
      </c>
      <c r="E31" s="32">
        <v>14789</v>
      </c>
      <c r="F31">
        <f t="shared" si="0"/>
        <v>79</v>
      </c>
    </row>
    <row r="32" spans="1:6" x14ac:dyDescent="0.25">
      <c r="A32" s="24">
        <v>1566</v>
      </c>
      <c r="B32" s="20" t="s">
        <v>120</v>
      </c>
      <c r="C32" s="5" t="s">
        <v>121</v>
      </c>
      <c r="D32" s="5" t="s">
        <v>47</v>
      </c>
      <c r="E32" s="32">
        <v>29657</v>
      </c>
      <c r="F32">
        <f t="shared" si="0"/>
        <v>38</v>
      </c>
    </row>
    <row r="33" spans="1:6" x14ac:dyDescent="0.25">
      <c r="A33" s="24">
        <v>5487</v>
      </c>
      <c r="B33" s="20" t="s">
        <v>122</v>
      </c>
      <c r="C33" s="5" t="s">
        <v>123</v>
      </c>
      <c r="D33" s="5" t="s">
        <v>54</v>
      </c>
      <c r="E33" s="32">
        <v>29530</v>
      </c>
      <c r="F33">
        <f t="shared" si="0"/>
        <v>38</v>
      </c>
    </row>
    <row r="34" spans="1:6" x14ac:dyDescent="0.25">
      <c r="A34" s="24">
        <v>1858</v>
      </c>
      <c r="B34" s="20" t="s">
        <v>124</v>
      </c>
      <c r="C34" s="5" t="s">
        <v>125</v>
      </c>
      <c r="D34" s="5" t="s">
        <v>126</v>
      </c>
      <c r="E34" s="32">
        <v>29483</v>
      </c>
      <c r="F34">
        <f t="shared" si="0"/>
        <v>38</v>
      </c>
    </row>
    <row r="35" spans="1:6" x14ac:dyDescent="0.25">
      <c r="A35" s="24">
        <v>1684</v>
      </c>
      <c r="B35" s="20" t="s">
        <v>127</v>
      </c>
      <c r="C35" s="5" t="s">
        <v>128</v>
      </c>
      <c r="D35" s="5" t="s">
        <v>142</v>
      </c>
      <c r="E35" s="32">
        <v>3227</v>
      </c>
      <c r="F35">
        <f t="shared" si="0"/>
        <v>110</v>
      </c>
    </row>
    <row r="36" spans="1:6" x14ac:dyDescent="0.25">
      <c r="A36" s="24">
        <v>5129</v>
      </c>
      <c r="B36" s="20" t="s">
        <v>129</v>
      </c>
      <c r="C36" s="5" t="s">
        <v>130</v>
      </c>
      <c r="D36" s="5" t="s">
        <v>131</v>
      </c>
      <c r="E36" s="32" t="s">
        <v>261</v>
      </c>
      <c r="F36" t="e">
        <f t="shared" si="0"/>
        <v>#VALUE!</v>
      </c>
    </row>
    <row r="37" spans="1:6" x14ac:dyDescent="0.25">
      <c r="A37" s="24">
        <v>5329</v>
      </c>
      <c r="B37" s="20" t="s">
        <v>132</v>
      </c>
      <c r="C37" s="5" t="s">
        <v>133</v>
      </c>
      <c r="D37" s="5" t="s">
        <v>134</v>
      </c>
      <c r="E37" s="32">
        <v>20340</v>
      </c>
      <c r="F37">
        <f t="shared" si="0"/>
        <v>64</v>
      </c>
    </row>
    <row r="38" spans="1:6" x14ac:dyDescent="0.25">
      <c r="A38" s="24">
        <v>1206</v>
      </c>
      <c r="B38" s="20" t="s">
        <v>135</v>
      </c>
      <c r="C38" s="5" t="s">
        <v>136</v>
      </c>
      <c r="D38" s="5" t="s">
        <v>137</v>
      </c>
      <c r="E38" s="32">
        <v>15681</v>
      </c>
      <c r="F38">
        <f t="shared" si="0"/>
        <v>76</v>
      </c>
    </row>
    <row r="39" spans="1:6" x14ac:dyDescent="0.25">
      <c r="A39" s="24">
        <v>3060</v>
      </c>
      <c r="B39" s="20" t="s">
        <v>138</v>
      </c>
      <c r="C39" s="5" t="s">
        <v>139</v>
      </c>
      <c r="D39" s="5" t="s">
        <v>140</v>
      </c>
      <c r="E39" s="32">
        <v>25115</v>
      </c>
      <c r="F39">
        <f t="shared" si="0"/>
        <v>50</v>
      </c>
    </row>
    <row r="40" spans="1:6" x14ac:dyDescent="0.25">
      <c r="A40" s="24">
        <v>3582</v>
      </c>
      <c r="B40" s="20" t="s">
        <v>146</v>
      </c>
      <c r="C40" s="5" t="s">
        <v>147</v>
      </c>
      <c r="D40" s="5" t="s">
        <v>75</v>
      </c>
      <c r="E40" s="32">
        <v>29155</v>
      </c>
      <c r="F40">
        <f t="shared" si="0"/>
        <v>39</v>
      </c>
    </row>
    <row r="41" spans="1:6" x14ac:dyDescent="0.25">
      <c r="A41" s="24">
        <v>5936</v>
      </c>
      <c r="B41" s="20" t="s">
        <v>148</v>
      </c>
      <c r="C41" s="5" t="s">
        <v>149</v>
      </c>
      <c r="D41" s="5" t="s">
        <v>150</v>
      </c>
      <c r="E41" s="32">
        <v>28870</v>
      </c>
      <c r="F41">
        <f t="shared" si="0"/>
        <v>40</v>
      </c>
    </row>
    <row r="42" spans="1:6" x14ac:dyDescent="0.25">
      <c r="A42" s="24">
        <v>3923</v>
      </c>
      <c r="B42" s="20" t="s">
        <v>151</v>
      </c>
      <c r="C42" s="5" t="s">
        <v>152</v>
      </c>
      <c r="D42" s="5" t="s">
        <v>153</v>
      </c>
      <c r="E42" s="32">
        <v>9409</v>
      </c>
      <c r="F42">
        <f t="shared" si="0"/>
        <v>93</v>
      </c>
    </row>
    <row r="43" spans="1:6" x14ac:dyDescent="0.25">
      <c r="A43" s="24">
        <v>3571</v>
      </c>
      <c r="B43" s="20" t="s">
        <v>154</v>
      </c>
      <c r="C43" s="5" t="s">
        <v>155</v>
      </c>
      <c r="D43" s="5" t="s">
        <v>156</v>
      </c>
      <c r="E43" s="32">
        <v>28595</v>
      </c>
      <c r="F43">
        <f t="shared" si="0"/>
        <v>41</v>
      </c>
    </row>
    <row r="44" spans="1:6" x14ac:dyDescent="0.25">
      <c r="A44" s="24">
        <v>1016</v>
      </c>
      <c r="B44" s="20" t="s">
        <v>157</v>
      </c>
      <c r="C44" s="5" t="s">
        <v>158</v>
      </c>
      <c r="D44" s="5" t="s">
        <v>40</v>
      </c>
      <c r="E44" s="32">
        <v>27420</v>
      </c>
      <c r="F44">
        <f t="shared" si="0"/>
        <v>44</v>
      </c>
    </row>
    <row r="45" spans="1:6" x14ac:dyDescent="0.25">
      <c r="A45" s="24">
        <v>4302</v>
      </c>
      <c r="B45" s="20" t="s">
        <v>159</v>
      </c>
      <c r="C45" s="5" t="s">
        <v>160</v>
      </c>
      <c r="D45" s="5" t="s">
        <v>47</v>
      </c>
      <c r="E45" s="32">
        <v>29432</v>
      </c>
      <c r="F45">
        <f t="shared" si="0"/>
        <v>39</v>
      </c>
    </row>
    <row r="46" spans="1:6" x14ac:dyDescent="0.25">
      <c r="A46" s="24">
        <v>4902</v>
      </c>
      <c r="B46" s="20" t="s">
        <v>163</v>
      </c>
      <c r="C46" s="5" t="s">
        <v>162</v>
      </c>
      <c r="D46" s="5" t="s">
        <v>164</v>
      </c>
      <c r="E46" s="32">
        <v>22804</v>
      </c>
      <c r="F46">
        <f t="shared" si="0"/>
        <v>57</v>
      </c>
    </row>
    <row r="47" spans="1:6" x14ac:dyDescent="0.25">
      <c r="A47" s="24">
        <v>5186</v>
      </c>
      <c r="B47" s="20" t="s">
        <v>161</v>
      </c>
      <c r="C47" s="5" t="s">
        <v>162</v>
      </c>
      <c r="D47" s="5" t="s">
        <v>47</v>
      </c>
      <c r="E47" s="32">
        <v>29264</v>
      </c>
      <c r="F47">
        <f t="shared" si="0"/>
        <v>39</v>
      </c>
    </row>
    <row r="48" spans="1:6" x14ac:dyDescent="0.25">
      <c r="A48" s="24">
        <v>2649</v>
      </c>
      <c r="B48" s="20" t="s">
        <v>165</v>
      </c>
      <c r="C48" s="5" t="s">
        <v>166</v>
      </c>
      <c r="D48" s="5" t="s">
        <v>262</v>
      </c>
      <c r="E48" s="32">
        <v>24541</v>
      </c>
      <c r="F48">
        <f t="shared" si="0"/>
        <v>52</v>
      </c>
    </row>
    <row r="49" spans="1:6" x14ac:dyDescent="0.25">
      <c r="A49" s="24">
        <v>2832</v>
      </c>
      <c r="B49" s="20" t="s">
        <v>169</v>
      </c>
      <c r="C49" s="5" t="s">
        <v>170</v>
      </c>
      <c r="D49" s="5" t="s">
        <v>47</v>
      </c>
      <c r="E49" s="32">
        <v>29379</v>
      </c>
      <c r="F49">
        <f t="shared" si="0"/>
        <v>39</v>
      </c>
    </row>
    <row r="50" spans="1:6" x14ac:dyDescent="0.25">
      <c r="A50" s="24">
        <v>2802</v>
      </c>
      <c r="B50" s="20" t="s">
        <v>167</v>
      </c>
      <c r="C50" s="5" t="s">
        <v>168</v>
      </c>
      <c r="D50" s="5" t="s">
        <v>54</v>
      </c>
      <c r="E50" s="32">
        <v>29377</v>
      </c>
      <c r="F50">
        <f t="shared" si="0"/>
        <v>39</v>
      </c>
    </row>
    <row r="51" spans="1:6" x14ac:dyDescent="0.25">
      <c r="A51" s="24">
        <v>2073</v>
      </c>
      <c r="B51" s="20" t="s">
        <v>171</v>
      </c>
      <c r="C51" s="5" t="s">
        <v>172</v>
      </c>
      <c r="D51" s="5" t="s">
        <v>173</v>
      </c>
      <c r="E51" s="32">
        <v>17079</v>
      </c>
      <c r="F51">
        <f t="shared" si="0"/>
        <v>72</v>
      </c>
    </row>
    <row r="52" spans="1:6" x14ac:dyDescent="0.25">
      <c r="A52" s="24">
        <v>4371</v>
      </c>
      <c r="B52" s="20" t="s">
        <v>174</v>
      </c>
      <c r="C52" s="5" t="s">
        <v>175</v>
      </c>
      <c r="D52" s="5" t="s">
        <v>94</v>
      </c>
      <c r="E52" s="32">
        <v>16560</v>
      </c>
      <c r="F52">
        <f t="shared" si="0"/>
        <v>74</v>
      </c>
    </row>
    <row r="53" spans="1:6" x14ac:dyDescent="0.25">
      <c r="A53" s="24">
        <v>1489</v>
      </c>
      <c r="B53" s="20" t="s">
        <v>176</v>
      </c>
      <c r="C53" s="5" t="s">
        <v>177</v>
      </c>
      <c r="D53" s="5" t="s">
        <v>178</v>
      </c>
      <c r="E53" s="32">
        <v>13052</v>
      </c>
      <c r="F53">
        <f t="shared" si="0"/>
        <v>83</v>
      </c>
    </row>
    <row r="54" spans="1:6" x14ac:dyDescent="0.25">
      <c r="A54" s="24">
        <v>5893</v>
      </c>
      <c r="B54" s="20" t="s">
        <v>182</v>
      </c>
      <c r="C54" s="5" t="s">
        <v>183</v>
      </c>
      <c r="D54" s="5" t="s">
        <v>47</v>
      </c>
      <c r="E54" s="32">
        <v>29476</v>
      </c>
      <c r="F54">
        <f t="shared" si="0"/>
        <v>39</v>
      </c>
    </row>
    <row r="55" spans="1:6" x14ac:dyDescent="0.25">
      <c r="A55" s="24">
        <v>2351</v>
      </c>
      <c r="B55" s="20" t="s">
        <v>184</v>
      </c>
      <c r="C55" s="5" t="s">
        <v>183</v>
      </c>
      <c r="D55" s="5" t="s">
        <v>47</v>
      </c>
      <c r="E55" s="32">
        <v>29476</v>
      </c>
      <c r="F55">
        <f t="shared" si="0"/>
        <v>39</v>
      </c>
    </row>
    <row r="56" spans="1:6" x14ac:dyDescent="0.25">
      <c r="A56" s="24">
        <v>2736</v>
      </c>
      <c r="B56" s="20" t="s">
        <v>179</v>
      </c>
      <c r="C56" s="5" t="s">
        <v>180</v>
      </c>
      <c r="D56" s="5" t="s">
        <v>181</v>
      </c>
      <c r="E56" s="32">
        <v>24752</v>
      </c>
      <c r="F56">
        <f t="shared" si="0"/>
        <v>51</v>
      </c>
    </row>
    <row r="57" spans="1:6" x14ac:dyDescent="0.25">
      <c r="A57" s="24">
        <v>2211</v>
      </c>
      <c r="B57" s="20" t="s">
        <v>185</v>
      </c>
      <c r="C57" s="5" t="s">
        <v>186</v>
      </c>
      <c r="D57" s="5" t="s">
        <v>187</v>
      </c>
      <c r="E57" s="32">
        <v>22045</v>
      </c>
      <c r="F57">
        <f t="shared" si="0"/>
        <v>59</v>
      </c>
    </row>
    <row r="58" spans="1:6" x14ac:dyDescent="0.25">
      <c r="A58" s="24">
        <v>3946</v>
      </c>
      <c r="B58" s="20" t="s">
        <v>143</v>
      </c>
      <c r="C58" s="5" t="s">
        <v>144</v>
      </c>
      <c r="D58" s="5" t="s">
        <v>145</v>
      </c>
      <c r="E58" s="32">
        <v>29433</v>
      </c>
      <c r="F58">
        <f t="shared" si="0"/>
        <v>39</v>
      </c>
    </row>
    <row r="59" spans="1:6" x14ac:dyDescent="0.25">
      <c r="A59" s="24">
        <v>2635</v>
      </c>
      <c r="B59" s="20" t="s">
        <v>188</v>
      </c>
      <c r="C59" s="5" t="s">
        <v>189</v>
      </c>
      <c r="D59" s="5" t="s">
        <v>262</v>
      </c>
      <c r="E59" s="32">
        <v>24011</v>
      </c>
      <c r="F59">
        <f t="shared" si="0"/>
        <v>53</v>
      </c>
    </row>
    <row r="60" spans="1:6" x14ac:dyDescent="0.25">
      <c r="A60" s="24">
        <v>2867</v>
      </c>
      <c r="B60" s="20" t="s">
        <v>190</v>
      </c>
      <c r="C60" s="5" t="s">
        <v>191</v>
      </c>
      <c r="D60" s="5" t="s">
        <v>192</v>
      </c>
      <c r="E60" s="32">
        <v>378</v>
      </c>
      <c r="F60">
        <f t="shared" si="0"/>
        <v>118</v>
      </c>
    </row>
    <row r="61" spans="1:6" x14ac:dyDescent="0.25">
      <c r="A61" s="24">
        <v>3054</v>
      </c>
      <c r="B61" s="20" t="s">
        <v>193</v>
      </c>
      <c r="C61" s="5" t="s">
        <v>194</v>
      </c>
      <c r="D61" s="5" t="s">
        <v>195</v>
      </c>
      <c r="E61" s="32">
        <v>17167</v>
      </c>
      <c r="F61">
        <f t="shared" si="0"/>
        <v>72</v>
      </c>
    </row>
    <row r="62" spans="1:6" x14ac:dyDescent="0.25">
      <c r="A62" s="24">
        <v>2203</v>
      </c>
      <c r="B62" s="20" t="s">
        <v>196</v>
      </c>
      <c r="C62" s="5" t="s">
        <v>197</v>
      </c>
      <c r="D62" s="5" t="s">
        <v>198</v>
      </c>
      <c r="E62" s="32">
        <v>7414</v>
      </c>
      <c r="F62">
        <f t="shared" si="0"/>
        <v>99</v>
      </c>
    </row>
    <row r="63" spans="1:6" x14ac:dyDescent="0.25">
      <c r="A63" s="24">
        <v>1903</v>
      </c>
      <c r="B63" s="20" t="s">
        <v>199</v>
      </c>
      <c r="C63" s="5" t="s">
        <v>200</v>
      </c>
      <c r="D63" s="5" t="s">
        <v>201</v>
      </c>
      <c r="E63" s="32">
        <v>14922</v>
      </c>
      <c r="F63">
        <f t="shared" si="0"/>
        <v>78</v>
      </c>
    </row>
    <row r="64" spans="1:6" x14ac:dyDescent="0.25">
      <c r="A64" s="24">
        <v>2977</v>
      </c>
      <c r="B64" s="20" t="s">
        <v>202</v>
      </c>
      <c r="C64" s="5" t="s">
        <v>203</v>
      </c>
      <c r="D64" s="5" t="s">
        <v>94</v>
      </c>
      <c r="E64" s="32">
        <v>18821</v>
      </c>
      <c r="F64">
        <f t="shared" si="0"/>
        <v>68</v>
      </c>
    </row>
    <row r="65" spans="1:6" x14ac:dyDescent="0.25">
      <c r="A65" s="24">
        <v>5223</v>
      </c>
      <c r="B65" s="20" t="s">
        <v>204</v>
      </c>
      <c r="C65" s="5" t="s">
        <v>205</v>
      </c>
      <c r="D65" s="5" t="s">
        <v>206</v>
      </c>
      <c r="E65" s="32">
        <v>28633</v>
      </c>
      <c r="F65">
        <f t="shared" si="0"/>
        <v>41</v>
      </c>
    </row>
    <row r="66" spans="1:6" x14ac:dyDescent="0.25">
      <c r="A66" s="24">
        <v>4806</v>
      </c>
      <c r="B66" s="20" t="s">
        <v>207</v>
      </c>
      <c r="C66" s="5" t="s">
        <v>208</v>
      </c>
      <c r="D66" s="5" t="s">
        <v>209</v>
      </c>
      <c r="E66" s="32">
        <v>24940</v>
      </c>
      <c r="F66">
        <f t="shared" si="0"/>
        <v>51</v>
      </c>
    </row>
    <row r="67" spans="1:6" x14ac:dyDescent="0.25">
      <c r="A67" s="24">
        <v>1247</v>
      </c>
      <c r="B67" s="20" t="s">
        <v>210</v>
      </c>
      <c r="C67" s="5" t="s">
        <v>211</v>
      </c>
      <c r="D67" s="5" t="s">
        <v>212</v>
      </c>
      <c r="E67" s="32">
        <v>14729</v>
      </c>
      <c r="F67">
        <f t="shared" ref="F67:F87" si="1">DATEDIF(E67,"9/12/2019","y")</f>
        <v>79</v>
      </c>
    </row>
    <row r="68" spans="1:6" x14ac:dyDescent="0.25">
      <c r="A68" s="24">
        <v>5436</v>
      </c>
      <c r="B68" s="20" t="s">
        <v>213</v>
      </c>
      <c r="C68" s="5" t="s">
        <v>214</v>
      </c>
      <c r="D68" s="5" t="s">
        <v>47</v>
      </c>
      <c r="E68" s="32">
        <v>29539</v>
      </c>
      <c r="F68">
        <f t="shared" si="1"/>
        <v>38</v>
      </c>
    </row>
    <row r="69" spans="1:6" x14ac:dyDescent="0.25">
      <c r="A69" s="24">
        <v>2847</v>
      </c>
      <c r="B69" s="20" t="s">
        <v>215</v>
      </c>
      <c r="C69" s="5" t="s">
        <v>216</v>
      </c>
      <c r="D69" s="5" t="s">
        <v>212</v>
      </c>
      <c r="E69" s="32">
        <v>16811</v>
      </c>
      <c r="F69">
        <f t="shared" si="1"/>
        <v>73</v>
      </c>
    </row>
    <row r="70" spans="1:6" x14ac:dyDescent="0.25">
      <c r="A70" s="24">
        <v>1620</v>
      </c>
      <c r="B70" s="20" t="s">
        <v>217</v>
      </c>
      <c r="C70" s="5" t="s">
        <v>218</v>
      </c>
      <c r="D70" s="5" t="s">
        <v>75</v>
      </c>
      <c r="E70" s="32">
        <v>28570</v>
      </c>
      <c r="F70">
        <f t="shared" si="1"/>
        <v>41</v>
      </c>
    </row>
    <row r="71" spans="1:6" x14ac:dyDescent="0.25">
      <c r="A71" s="24">
        <v>2189</v>
      </c>
      <c r="B71" s="20" t="s">
        <v>219</v>
      </c>
      <c r="C71" s="5" t="s">
        <v>220</v>
      </c>
      <c r="D71" s="5" t="s">
        <v>221</v>
      </c>
      <c r="E71" s="32">
        <v>15476</v>
      </c>
      <c r="F71">
        <f t="shared" si="1"/>
        <v>77</v>
      </c>
    </row>
    <row r="72" spans="1:6" x14ac:dyDescent="0.25">
      <c r="A72" s="24">
        <v>4777</v>
      </c>
      <c r="B72" s="20" t="s">
        <v>222</v>
      </c>
      <c r="C72" s="5" t="s">
        <v>223</v>
      </c>
      <c r="D72" s="5" t="s">
        <v>47</v>
      </c>
      <c r="E72" s="32">
        <v>29684</v>
      </c>
      <c r="F72">
        <f t="shared" si="1"/>
        <v>38</v>
      </c>
    </row>
    <row r="73" spans="1:6" x14ac:dyDescent="0.25">
      <c r="A73" s="24">
        <v>1182</v>
      </c>
      <c r="B73" s="20" t="s">
        <v>225</v>
      </c>
      <c r="C73" s="5" t="s">
        <v>224</v>
      </c>
      <c r="D73" s="5" t="s">
        <v>94</v>
      </c>
      <c r="E73" s="32">
        <v>28612</v>
      </c>
      <c r="F73">
        <f t="shared" si="1"/>
        <v>41</v>
      </c>
    </row>
    <row r="74" spans="1:6" x14ac:dyDescent="0.25">
      <c r="A74" s="24">
        <v>1940</v>
      </c>
      <c r="B74" s="20" t="s">
        <v>226</v>
      </c>
      <c r="C74" s="5" t="s">
        <v>227</v>
      </c>
      <c r="D74" s="5" t="s">
        <v>228</v>
      </c>
      <c r="E74" s="32">
        <v>19062</v>
      </c>
      <c r="F74">
        <f t="shared" si="1"/>
        <v>67</v>
      </c>
    </row>
    <row r="75" spans="1:6" x14ac:dyDescent="0.25">
      <c r="A75" s="24">
        <v>3965</v>
      </c>
      <c r="B75" s="20" t="s">
        <v>229</v>
      </c>
      <c r="C75" s="5" t="s">
        <v>230</v>
      </c>
      <c r="D75" s="5" t="s">
        <v>231</v>
      </c>
      <c r="E75" s="32">
        <v>20327</v>
      </c>
      <c r="F75">
        <f t="shared" si="1"/>
        <v>64</v>
      </c>
    </row>
    <row r="76" spans="1:6" x14ac:dyDescent="0.25">
      <c r="A76" s="24">
        <v>4763</v>
      </c>
      <c r="B76" s="20" t="s">
        <v>232</v>
      </c>
      <c r="C76" s="5" t="s">
        <v>233</v>
      </c>
      <c r="D76" s="5" t="s">
        <v>234</v>
      </c>
      <c r="E76" s="32">
        <v>14912</v>
      </c>
      <c r="F76">
        <f t="shared" si="1"/>
        <v>78</v>
      </c>
    </row>
    <row r="77" spans="1:6" x14ac:dyDescent="0.25">
      <c r="A77" s="24">
        <v>4837</v>
      </c>
      <c r="B77" s="20" t="s">
        <v>238</v>
      </c>
      <c r="C77" s="5" t="s">
        <v>236</v>
      </c>
      <c r="D77" s="5" t="s">
        <v>239</v>
      </c>
      <c r="E77" s="32">
        <v>25901</v>
      </c>
      <c r="F77">
        <f t="shared" si="1"/>
        <v>48</v>
      </c>
    </row>
    <row r="78" spans="1:6" x14ac:dyDescent="0.25">
      <c r="A78" s="24">
        <v>3516</v>
      </c>
      <c r="B78" s="20" t="s">
        <v>242</v>
      </c>
      <c r="C78" s="5" t="s">
        <v>236</v>
      </c>
      <c r="D78" s="5" t="s">
        <v>243</v>
      </c>
      <c r="E78" s="32">
        <v>28581</v>
      </c>
      <c r="F78">
        <f t="shared" si="1"/>
        <v>41</v>
      </c>
    </row>
    <row r="79" spans="1:6" x14ac:dyDescent="0.25">
      <c r="A79" s="24">
        <v>3455</v>
      </c>
      <c r="B79" s="20" t="s">
        <v>244</v>
      </c>
      <c r="C79" s="5" t="s">
        <v>236</v>
      </c>
      <c r="D79" s="5" t="s">
        <v>243</v>
      </c>
      <c r="E79" s="32">
        <v>28581</v>
      </c>
      <c r="F79">
        <f t="shared" si="1"/>
        <v>41</v>
      </c>
    </row>
    <row r="80" spans="1:6" x14ac:dyDescent="0.25">
      <c r="A80" s="24">
        <v>4999</v>
      </c>
      <c r="B80" s="20" t="s">
        <v>240</v>
      </c>
      <c r="C80" s="5" t="s">
        <v>236</v>
      </c>
      <c r="D80" s="5" t="s">
        <v>241</v>
      </c>
      <c r="E80" s="32">
        <v>26645</v>
      </c>
      <c r="F80">
        <f t="shared" si="1"/>
        <v>46</v>
      </c>
    </row>
    <row r="81" spans="1:6" x14ac:dyDescent="0.25">
      <c r="A81" s="24">
        <v>1014</v>
      </c>
      <c r="B81" s="20" t="s">
        <v>235</v>
      </c>
      <c r="C81" s="5" t="s">
        <v>236</v>
      </c>
      <c r="D81" s="5" t="s">
        <v>237</v>
      </c>
      <c r="E81" s="32">
        <v>24874</v>
      </c>
      <c r="F81">
        <f t="shared" si="1"/>
        <v>51</v>
      </c>
    </row>
    <row r="82" spans="1:6" x14ac:dyDescent="0.25">
      <c r="A82" s="24">
        <v>3441</v>
      </c>
      <c r="B82" s="20" t="s">
        <v>249</v>
      </c>
      <c r="C82" s="5" t="s">
        <v>236</v>
      </c>
      <c r="D82" s="5" t="s">
        <v>246</v>
      </c>
      <c r="E82" s="32">
        <v>29281</v>
      </c>
      <c r="F82">
        <f t="shared" si="1"/>
        <v>39</v>
      </c>
    </row>
    <row r="83" spans="1:6" x14ac:dyDescent="0.25">
      <c r="A83" s="24">
        <v>2323</v>
      </c>
      <c r="B83" s="20" t="s">
        <v>245</v>
      </c>
      <c r="C83" s="5" t="s">
        <v>236</v>
      </c>
      <c r="D83" s="5" t="s">
        <v>246</v>
      </c>
      <c r="E83" s="32">
        <v>29809</v>
      </c>
      <c r="F83">
        <f t="shared" si="1"/>
        <v>38</v>
      </c>
    </row>
    <row r="84" spans="1:6" x14ac:dyDescent="0.25">
      <c r="A84" s="24">
        <v>1497</v>
      </c>
      <c r="B84" s="20" t="s">
        <v>247</v>
      </c>
      <c r="C84" s="5" t="s">
        <v>236</v>
      </c>
      <c r="D84" s="5" t="s">
        <v>141</v>
      </c>
      <c r="E84" s="32">
        <v>25141</v>
      </c>
      <c r="F84">
        <f t="shared" si="1"/>
        <v>50</v>
      </c>
    </row>
    <row r="85" spans="1:6" x14ac:dyDescent="0.25">
      <c r="A85" s="24">
        <v>3613</v>
      </c>
      <c r="B85" s="20" t="s">
        <v>248</v>
      </c>
      <c r="C85" s="5" t="s">
        <v>236</v>
      </c>
      <c r="D85" s="5" t="s">
        <v>256</v>
      </c>
      <c r="E85" s="32">
        <v>27994</v>
      </c>
      <c r="F85">
        <f t="shared" si="1"/>
        <v>43</v>
      </c>
    </row>
    <row r="86" spans="1:6" x14ac:dyDescent="0.25">
      <c r="A86" s="24">
        <v>5324</v>
      </c>
      <c r="B86" s="20" t="s">
        <v>250</v>
      </c>
      <c r="C86" s="5" t="s">
        <v>251</v>
      </c>
      <c r="D86" s="5" t="s">
        <v>252</v>
      </c>
      <c r="E86" s="32">
        <v>28614</v>
      </c>
      <c r="F86">
        <f t="shared" si="1"/>
        <v>41</v>
      </c>
    </row>
    <row r="87" spans="1:6" x14ac:dyDescent="0.25">
      <c r="A87" s="24">
        <v>3978</v>
      </c>
      <c r="B87" s="20" t="s">
        <v>253</v>
      </c>
      <c r="C87" s="5" t="s">
        <v>254</v>
      </c>
      <c r="D87" s="5" t="s">
        <v>255</v>
      </c>
      <c r="E87" s="32">
        <v>14718</v>
      </c>
      <c r="F87">
        <f t="shared" si="1"/>
        <v>79</v>
      </c>
    </row>
    <row r="89" spans="1:6" x14ac:dyDescent="0.25">
      <c r="A89" s="46"/>
      <c r="B89" s="46"/>
      <c r="C89" s="2"/>
      <c r="D89" s="2"/>
      <c r="E89" s="47"/>
    </row>
  </sheetData>
  <sortState ref="A2:F89">
    <sortCondition ref="C2:C8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zoomScale="150" zoomScaleNormal="150" workbookViewId="0">
      <selection activeCell="E13" sqref="E13"/>
    </sheetView>
  </sheetViews>
  <sheetFormatPr defaultRowHeight="15" x14ac:dyDescent="0.25"/>
  <cols>
    <col min="1" max="1" width="9.85546875" style="20" bestFit="1" customWidth="1"/>
    <col min="2" max="2" width="14.42578125" style="20" customWidth="1"/>
    <col min="3" max="3" width="16.7109375" style="3" customWidth="1"/>
    <col min="4" max="4" width="45.7109375" style="3" bestFit="1" customWidth="1"/>
  </cols>
  <sheetData>
    <row r="1" spans="1:4" ht="30" x14ac:dyDescent="0.25">
      <c r="A1" s="8" t="s">
        <v>29</v>
      </c>
      <c r="B1" s="8" t="s">
        <v>30</v>
      </c>
      <c r="C1" s="8" t="s">
        <v>31</v>
      </c>
      <c r="D1" s="9" t="s">
        <v>0</v>
      </c>
    </row>
    <row r="2" spans="1:4" x14ac:dyDescent="0.25">
      <c r="A2" s="24">
        <v>3652</v>
      </c>
      <c r="B2" s="24" t="s">
        <v>33</v>
      </c>
      <c r="C2" s="24" t="s">
        <v>61</v>
      </c>
      <c r="D2" s="5" t="s">
        <v>47</v>
      </c>
    </row>
    <row r="3" spans="1:4" x14ac:dyDescent="0.25">
      <c r="A3" s="24">
        <v>2653</v>
      </c>
      <c r="B3" s="17" t="s">
        <v>34</v>
      </c>
      <c r="C3" s="5" t="s">
        <v>35</v>
      </c>
      <c r="D3" s="5" t="s">
        <v>36</v>
      </c>
    </row>
    <row r="4" spans="1:4" x14ac:dyDescent="0.25">
      <c r="A4" s="24">
        <v>2804</v>
      </c>
      <c r="B4" s="17" t="s">
        <v>38</v>
      </c>
      <c r="C4" s="5" t="s">
        <v>39</v>
      </c>
      <c r="D4" s="5" t="s">
        <v>40</v>
      </c>
    </row>
    <row r="5" spans="1:4" x14ac:dyDescent="0.25">
      <c r="A5" s="24">
        <v>1521</v>
      </c>
      <c r="B5" s="17" t="s">
        <v>41</v>
      </c>
      <c r="C5" s="5" t="s">
        <v>42</v>
      </c>
      <c r="D5" s="5" t="s">
        <v>75</v>
      </c>
    </row>
    <row r="6" spans="1:4" x14ac:dyDescent="0.25">
      <c r="A6" s="24">
        <v>3080</v>
      </c>
      <c r="B6" s="20" t="s">
        <v>70</v>
      </c>
      <c r="C6" s="5" t="s">
        <v>71</v>
      </c>
      <c r="D6" s="5" t="s">
        <v>141</v>
      </c>
    </row>
    <row r="7" spans="1:4" x14ac:dyDescent="0.25">
      <c r="A7" s="24">
        <v>3108</v>
      </c>
      <c r="B7" s="17" t="s">
        <v>43</v>
      </c>
      <c r="C7" s="5" t="s">
        <v>44</v>
      </c>
      <c r="D7" s="5" t="s">
        <v>45</v>
      </c>
    </row>
    <row r="8" spans="1:4" x14ac:dyDescent="0.25">
      <c r="A8" s="24">
        <v>2960</v>
      </c>
      <c r="B8" s="17" t="s">
        <v>46</v>
      </c>
      <c r="C8" s="5" t="s">
        <v>44</v>
      </c>
      <c r="D8" s="5" t="s">
        <v>47</v>
      </c>
    </row>
    <row r="9" spans="1:4" x14ac:dyDescent="0.25">
      <c r="A9" s="24">
        <v>3283</v>
      </c>
      <c r="B9" s="17" t="s">
        <v>48</v>
      </c>
      <c r="C9" s="5" t="s">
        <v>49</v>
      </c>
      <c r="D9" s="5" t="s">
        <v>47</v>
      </c>
    </row>
    <row r="10" spans="1:4" x14ac:dyDescent="0.25">
      <c r="A10" s="24">
        <v>3470</v>
      </c>
      <c r="B10" s="17" t="s">
        <v>50</v>
      </c>
      <c r="C10" s="5" t="s">
        <v>51</v>
      </c>
      <c r="D10" s="5" t="s">
        <v>47</v>
      </c>
    </row>
    <row r="11" spans="1:4" x14ac:dyDescent="0.25">
      <c r="A11" s="24">
        <v>3876</v>
      </c>
      <c r="B11" s="20" t="s">
        <v>58</v>
      </c>
      <c r="C11" s="5" t="s">
        <v>59</v>
      </c>
      <c r="D11" s="5" t="s">
        <v>60</v>
      </c>
    </row>
    <row r="12" spans="1:4" x14ac:dyDescent="0.25">
      <c r="A12" s="24">
        <v>2828</v>
      </c>
      <c r="B12" s="17" t="s">
        <v>52</v>
      </c>
      <c r="C12" s="5" t="s">
        <v>53</v>
      </c>
      <c r="D12" s="5" t="s">
        <v>54</v>
      </c>
    </row>
    <row r="13" spans="1:4" x14ac:dyDescent="0.25">
      <c r="A13" s="24">
        <v>3866</v>
      </c>
      <c r="B13" s="20" t="s">
        <v>55</v>
      </c>
      <c r="C13" s="5" t="s">
        <v>56</v>
      </c>
      <c r="D13" s="5" t="s">
        <v>57</v>
      </c>
    </row>
    <row r="14" spans="1:4" x14ac:dyDescent="0.25">
      <c r="A14" s="24">
        <v>2880</v>
      </c>
      <c r="B14" s="20" t="s">
        <v>72</v>
      </c>
      <c r="C14" s="5" t="s">
        <v>73</v>
      </c>
      <c r="D14" s="5" t="s">
        <v>74</v>
      </c>
    </row>
    <row r="15" spans="1:4" x14ac:dyDescent="0.25">
      <c r="A15" s="24">
        <v>2931</v>
      </c>
      <c r="B15" s="20" t="s">
        <v>76</v>
      </c>
      <c r="C15" s="5" t="s">
        <v>77</v>
      </c>
      <c r="D15" s="5" t="s">
        <v>78</v>
      </c>
    </row>
    <row r="16" spans="1:4" x14ac:dyDescent="0.25">
      <c r="A16" s="24">
        <v>2424</v>
      </c>
      <c r="B16" s="20" t="s">
        <v>79</v>
      </c>
      <c r="C16" s="5" t="s">
        <v>80</v>
      </c>
      <c r="D16" s="5" t="s">
        <v>47</v>
      </c>
    </row>
    <row r="17" spans="1:4" x14ac:dyDescent="0.25">
      <c r="A17" s="24">
        <v>2677</v>
      </c>
      <c r="B17" s="20" t="s">
        <v>81</v>
      </c>
      <c r="C17" s="5" t="s">
        <v>82</v>
      </c>
      <c r="D17" s="5" t="s">
        <v>54</v>
      </c>
    </row>
    <row r="18" spans="1:4" x14ac:dyDescent="0.25">
      <c r="A18" s="24">
        <v>1584</v>
      </c>
      <c r="B18" s="20" t="s">
        <v>83</v>
      </c>
      <c r="C18" s="5" t="s">
        <v>84</v>
      </c>
      <c r="D18" s="5" t="s">
        <v>47</v>
      </c>
    </row>
    <row r="19" spans="1:4" x14ac:dyDescent="0.25">
      <c r="A19" s="24">
        <v>2618</v>
      </c>
      <c r="B19" s="20" t="s">
        <v>85</v>
      </c>
      <c r="C19" s="5" t="s">
        <v>84</v>
      </c>
      <c r="D19" s="5" t="s">
        <v>47</v>
      </c>
    </row>
    <row r="20" spans="1:4" x14ac:dyDescent="0.25">
      <c r="A20" s="24">
        <v>2097</v>
      </c>
      <c r="B20" s="20" t="s">
        <v>86</v>
      </c>
      <c r="C20" s="5" t="s">
        <v>87</v>
      </c>
      <c r="D20" s="5" t="s">
        <v>88</v>
      </c>
    </row>
    <row r="21" spans="1:4" x14ac:dyDescent="0.25">
      <c r="A21" s="24">
        <v>3500</v>
      </c>
      <c r="B21" s="20" t="s">
        <v>89</v>
      </c>
      <c r="C21" s="5" t="s">
        <v>90</v>
      </c>
      <c r="D21" s="5" t="s">
        <v>91</v>
      </c>
    </row>
    <row r="22" spans="1:4" x14ac:dyDescent="0.25">
      <c r="A22" s="24">
        <v>1687</v>
      </c>
      <c r="B22" s="20" t="s">
        <v>92</v>
      </c>
      <c r="C22" s="5" t="s">
        <v>93</v>
      </c>
      <c r="D22" s="5" t="s">
        <v>94</v>
      </c>
    </row>
    <row r="23" spans="1:4" x14ac:dyDescent="0.25">
      <c r="A23" s="24">
        <v>3661</v>
      </c>
      <c r="B23" s="20" t="s">
        <v>95</v>
      </c>
      <c r="C23" s="5" t="s">
        <v>96</v>
      </c>
      <c r="D23" s="5" t="s">
        <v>97</v>
      </c>
    </row>
    <row r="24" spans="1:4" x14ac:dyDescent="0.25">
      <c r="A24" s="24">
        <v>1575</v>
      </c>
      <c r="B24" s="20" t="s">
        <v>98</v>
      </c>
      <c r="C24" s="5" t="s">
        <v>99</v>
      </c>
      <c r="D24" s="5" t="s">
        <v>100</v>
      </c>
    </row>
    <row r="25" spans="1:4" x14ac:dyDescent="0.25">
      <c r="A25" s="24">
        <v>3935</v>
      </c>
      <c r="B25" s="20" t="s">
        <v>101</v>
      </c>
      <c r="C25" s="5" t="s">
        <v>102</v>
      </c>
      <c r="D25" s="5" t="s">
        <v>258</v>
      </c>
    </row>
    <row r="26" spans="1:4" x14ac:dyDescent="0.25">
      <c r="A26" s="24">
        <v>1857</v>
      </c>
      <c r="B26" s="20" t="s">
        <v>103</v>
      </c>
      <c r="C26" s="5" t="s">
        <v>104</v>
      </c>
      <c r="D26" s="5" t="s">
        <v>105</v>
      </c>
    </row>
    <row r="27" spans="1:4" x14ac:dyDescent="0.25">
      <c r="A27" s="24">
        <v>3999</v>
      </c>
      <c r="B27" s="20" t="s">
        <v>106</v>
      </c>
      <c r="C27" s="5" t="s">
        <v>107</v>
      </c>
      <c r="D27" s="5" t="s">
        <v>47</v>
      </c>
    </row>
    <row r="28" spans="1:4" x14ac:dyDescent="0.25">
      <c r="A28" s="24">
        <v>3030</v>
      </c>
      <c r="B28" s="20" t="s">
        <v>108</v>
      </c>
      <c r="C28" s="5" t="s">
        <v>109</v>
      </c>
      <c r="D28" s="5" t="s">
        <v>110</v>
      </c>
    </row>
    <row r="29" spans="1:4" x14ac:dyDescent="0.25">
      <c r="A29" s="24">
        <v>1310</v>
      </c>
      <c r="B29" s="20" t="s">
        <v>111</v>
      </c>
      <c r="C29" s="5" t="s">
        <v>112</v>
      </c>
      <c r="D29" s="5" t="s">
        <v>113</v>
      </c>
    </row>
    <row r="30" spans="1:4" x14ac:dyDescent="0.25">
      <c r="A30" s="24">
        <v>2939</v>
      </c>
      <c r="B30" s="20" t="s">
        <v>114</v>
      </c>
      <c r="C30" s="5" t="s">
        <v>115</v>
      </c>
      <c r="D30" s="5" t="s">
        <v>116</v>
      </c>
    </row>
    <row r="31" spans="1:4" x14ac:dyDescent="0.25">
      <c r="A31" s="24">
        <v>2435</v>
      </c>
      <c r="B31" s="20" t="s">
        <v>117</v>
      </c>
      <c r="C31" s="5" t="s">
        <v>118</v>
      </c>
      <c r="D31" s="5" t="s">
        <v>119</v>
      </c>
    </row>
    <row r="32" spans="1:4" x14ac:dyDescent="0.25">
      <c r="A32" s="24">
        <v>1814</v>
      </c>
      <c r="B32" s="20" t="s">
        <v>120</v>
      </c>
      <c r="C32" s="5" t="s">
        <v>121</v>
      </c>
      <c r="D32" s="5" t="s">
        <v>47</v>
      </c>
    </row>
    <row r="33" spans="1:4" x14ac:dyDescent="0.25">
      <c r="A33" s="24">
        <v>3229</v>
      </c>
      <c r="B33" s="20" t="s">
        <v>122</v>
      </c>
      <c r="C33" s="5" t="s">
        <v>123</v>
      </c>
      <c r="D33" s="5" t="s">
        <v>54</v>
      </c>
    </row>
    <row r="34" spans="1:4" x14ac:dyDescent="0.25">
      <c r="A34" s="24">
        <v>2223</v>
      </c>
      <c r="B34" s="20" t="s">
        <v>124</v>
      </c>
      <c r="C34" s="5" t="s">
        <v>125</v>
      </c>
      <c r="D34" s="5" t="s">
        <v>126</v>
      </c>
    </row>
    <row r="35" spans="1:4" x14ac:dyDescent="0.25">
      <c r="A35" s="24">
        <v>2142</v>
      </c>
      <c r="B35" s="20" t="s">
        <v>127</v>
      </c>
      <c r="C35" s="5" t="s">
        <v>128</v>
      </c>
      <c r="D35" s="5" t="s">
        <v>142</v>
      </c>
    </row>
    <row r="36" spans="1:4" x14ac:dyDescent="0.25">
      <c r="A36" s="24">
        <v>1266</v>
      </c>
      <c r="B36" s="20" t="s">
        <v>129</v>
      </c>
      <c r="C36" s="5" t="s">
        <v>130</v>
      </c>
      <c r="D36" s="5" t="s">
        <v>131</v>
      </c>
    </row>
    <row r="37" spans="1:4" x14ac:dyDescent="0.25">
      <c r="A37" s="24">
        <v>2259</v>
      </c>
      <c r="B37" s="20" t="s">
        <v>132</v>
      </c>
      <c r="C37" s="5" t="s">
        <v>133</v>
      </c>
      <c r="D37" s="5" t="s">
        <v>134</v>
      </c>
    </row>
    <row r="38" spans="1:4" x14ac:dyDescent="0.25">
      <c r="A38" s="24">
        <v>3782</v>
      </c>
      <c r="B38" s="20" t="s">
        <v>135</v>
      </c>
      <c r="C38" s="5" t="s">
        <v>136</v>
      </c>
      <c r="D38" s="5" t="s">
        <v>137</v>
      </c>
    </row>
    <row r="39" spans="1:4" x14ac:dyDescent="0.25">
      <c r="A39" s="24">
        <v>1668</v>
      </c>
      <c r="B39" s="20" t="s">
        <v>138</v>
      </c>
      <c r="C39" s="5" t="s">
        <v>139</v>
      </c>
      <c r="D39" s="5" t="s">
        <v>140</v>
      </c>
    </row>
    <row r="40" spans="1:4" x14ac:dyDescent="0.25">
      <c r="A40" s="24">
        <v>3950</v>
      </c>
      <c r="B40" s="20" t="s">
        <v>146</v>
      </c>
      <c r="C40" s="5" t="s">
        <v>147</v>
      </c>
      <c r="D40" s="5" t="s">
        <v>75</v>
      </c>
    </row>
    <row r="41" spans="1:4" x14ac:dyDescent="0.25">
      <c r="A41" s="24">
        <v>2990</v>
      </c>
      <c r="B41" s="20" t="s">
        <v>148</v>
      </c>
      <c r="C41" s="5" t="s">
        <v>149</v>
      </c>
      <c r="D41" s="5" t="s">
        <v>150</v>
      </c>
    </row>
    <row r="42" spans="1:4" x14ac:dyDescent="0.25">
      <c r="A42" s="24">
        <v>3003</v>
      </c>
      <c r="B42" s="20" t="s">
        <v>151</v>
      </c>
      <c r="C42" s="5" t="s">
        <v>152</v>
      </c>
      <c r="D42" s="5" t="s">
        <v>153</v>
      </c>
    </row>
    <row r="43" spans="1:4" x14ac:dyDescent="0.25">
      <c r="A43" s="24">
        <v>1575</v>
      </c>
      <c r="B43" s="20" t="s">
        <v>154</v>
      </c>
      <c r="C43" s="5" t="s">
        <v>155</v>
      </c>
      <c r="D43" s="5" t="s">
        <v>156</v>
      </c>
    </row>
    <row r="44" spans="1:4" x14ac:dyDescent="0.25">
      <c r="A44" s="24">
        <v>1236</v>
      </c>
      <c r="B44" s="20" t="s">
        <v>157</v>
      </c>
      <c r="C44" s="5" t="s">
        <v>158</v>
      </c>
      <c r="D44" s="5" t="s">
        <v>40</v>
      </c>
    </row>
    <row r="45" spans="1:4" x14ac:dyDescent="0.25">
      <c r="A45" s="24">
        <v>3400</v>
      </c>
      <c r="B45" s="20" t="s">
        <v>159</v>
      </c>
      <c r="C45" s="5" t="s">
        <v>160</v>
      </c>
      <c r="D45" s="5" t="s">
        <v>47</v>
      </c>
    </row>
    <row r="46" spans="1:4" x14ac:dyDescent="0.25">
      <c r="A46" s="24">
        <v>2365</v>
      </c>
      <c r="B46" s="20" t="s">
        <v>163</v>
      </c>
      <c r="C46" s="5" t="s">
        <v>162</v>
      </c>
      <c r="D46" s="5" t="s">
        <v>164</v>
      </c>
    </row>
    <row r="47" spans="1:4" x14ac:dyDescent="0.25">
      <c r="A47" s="24">
        <v>3424</v>
      </c>
      <c r="B47" s="20" t="s">
        <v>161</v>
      </c>
      <c r="C47" s="5" t="s">
        <v>162</v>
      </c>
      <c r="D47" s="5" t="s">
        <v>47</v>
      </c>
    </row>
    <row r="48" spans="1:4" x14ac:dyDescent="0.25">
      <c r="A48" s="24">
        <v>3331</v>
      </c>
      <c r="B48" s="20" t="s">
        <v>165</v>
      </c>
      <c r="C48" s="5" t="s">
        <v>166</v>
      </c>
      <c r="D48" s="5" t="s">
        <v>262</v>
      </c>
    </row>
    <row r="49" spans="1:4" x14ac:dyDescent="0.25">
      <c r="A49" s="24">
        <v>1492</v>
      </c>
      <c r="B49" s="20" t="s">
        <v>169</v>
      </c>
      <c r="C49" s="5" t="s">
        <v>170</v>
      </c>
      <c r="D49" s="5" t="s">
        <v>47</v>
      </c>
    </row>
    <row r="50" spans="1:4" x14ac:dyDescent="0.25">
      <c r="A50" s="24">
        <v>2617</v>
      </c>
      <c r="B50" s="20" t="s">
        <v>167</v>
      </c>
      <c r="C50" s="5" t="s">
        <v>168</v>
      </c>
      <c r="D50" s="5" t="s">
        <v>54</v>
      </c>
    </row>
    <row r="51" spans="1:4" x14ac:dyDescent="0.25">
      <c r="A51" s="24">
        <v>1588</v>
      </c>
      <c r="B51" s="20" t="s">
        <v>171</v>
      </c>
      <c r="C51" s="5" t="s">
        <v>172</v>
      </c>
      <c r="D51" s="5" t="s">
        <v>173</v>
      </c>
    </row>
    <row r="52" spans="1:4" x14ac:dyDescent="0.25">
      <c r="A52" s="24">
        <v>1167</v>
      </c>
      <c r="B52" s="20" t="s">
        <v>174</v>
      </c>
      <c r="C52" s="5" t="s">
        <v>175</v>
      </c>
      <c r="D52" s="5" t="s">
        <v>94</v>
      </c>
    </row>
    <row r="53" spans="1:4" x14ac:dyDescent="0.25">
      <c r="A53" s="24">
        <v>1903</v>
      </c>
      <c r="B53" s="20" t="s">
        <v>176</v>
      </c>
      <c r="C53" s="5" t="s">
        <v>177</v>
      </c>
      <c r="D53" s="5" t="s">
        <v>178</v>
      </c>
    </row>
    <row r="54" spans="1:4" x14ac:dyDescent="0.25">
      <c r="A54" s="24">
        <v>2791</v>
      </c>
      <c r="B54" s="20" t="s">
        <v>182</v>
      </c>
      <c r="C54" s="5" t="s">
        <v>183</v>
      </c>
      <c r="D54" s="5" t="s">
        <v>47</v>
      </c>
    </row>
    <row r="55" spans="1:4" x14ac:dyDescent="0.25">
      <c r="A55" s="24">
        <v>1128</v>
      </c>
      <c r="B55" s="20" t="s">
        <v>184</v>
      </c>
      <c r="C55" s="5" t="s">
        <v>183</v>
      </c>
      <c r="D55" s="5" t="s">
        <v>47</v>
      </c>
    </row>
    <row r="56" spans="1:4" x14ac:dyDescent="0.25">
      <c r="A56" s="24">
        <v>1653</v>
      </c>
      <c r="B56" s="20" t="s">
        <v>179</v>
      </c>
      <c r="C56" s="5" t="s">
        <v>180</v>
      </c>
      <c r="D56" s="5" t="s">
        <v>181</v>
      </c>
    </row>
    <row r="57" spans="1:4" x14ac:dyDescent="0.25">
      <c r="A57" s="24">
        <v>2596</v>
      </c>
      <c r="B57" s="20" t="s">
        <v>185</v>
      </c>
      <c r="C57" s="5" t="s">
        <v>186</v>
      </c>
      <c r="D57" s="5" t="s">
        <v>187</v>
      </c>
    </row>
    <row r="58" spans="1:4" x14ac:dyDescent="0.25">
      <c r="A58" s="24">
        <v>2797</v>
      </c>
      <c r="B58" s="20" t="s">
        <v>143</v>
      </c>
      <c r="C58" s="5" t="s">
        <v>144</v>
      </c>
      <c r="D58" s="5" t="s">
        <v>145</v>
      </c>
    </row>
    <row r="59" spans="1:4" x14ac:dyDescent="0.25">
      <c r="A59" s="24">
        <v>2163</v>
      </c>
      <c r="B59" s="20" t="s">
        <v>188</v>
      </c>
      <c r="C59" s="5" t="s">
        <v>189</v>
      </c>
      <c r="D59" s="5" t="s">
        <v>262</v>
      </c>
    </row>
    <row r="60" spans="1:4" x14ac:dyDescent="0.25">
      <c r="A60" s="24">
        <v>2020</v>
      </c>
      <c r="B60" s="20" t="s">
        <v>190</v>
      </c>
      <c r="C60" s="5" t="s">
        <v>191</v>
      </c>
      <c r="D60" s="5" t="s">
        <v>192</v>
      </c>
    </row>
    <row r="61" spans="1:4" x14ac:dyDescent="0.25">
      <c r="A61" s="24">
        <v>3339</v>
      </c>
      <c r="B61" s="20" t="s">
        <v>193</v>
      </c>
      <c r="C61" s="5" t="s">
        <v>194</v>
      </c>
      <c r="D61" s="5" t="s">
        <v>195</v>
      </c>
    </row>
    <row r="62" spans="1:4" x14ac:dyDescent="0.25">
      <c r="A62" s="24">
        <v>3627</v>
      </c>
      <c r="B62" s="20" t="s">
        <v>196</v>
      </c>
      <c r="C62" s="5" t="s">
        <v>197</v>
      </c>
      <c r="D62" s="5" t="s">
        <v>198</v>
      </c>
    </row>
    <row r="63" spans="1:4" x14ac:dyDescent="0.25">
      <c r="A63" s="24">
        <v>3216</v>
      </c>
      <c r="B63" s="20" t="s">
        <v>199</v>
      </c>
      <c r="C63" s="5" t="s">
        <v>200</v>
      </c>
      <c r="D63" s="5" t="s">
        <v>201</v>
      </c>
    </row>
    <row r="64" spans="1:4" x14ac:dyDescent="0.25">
      <c r="A64" s="24">
        <v>3041</v>
      </c>
      <c r="B64" s="20" t="s">
        <v>202</v>
      </c>
      <c r="C64" s="5" t="s">
        <v>203</v>
      </c>
      <c r="D64" s="5" t="s">
        <v>94</v>
      </c>
    </row>
    <row r="65" spans="1:4" x14ac:dyDescent="0.25">
      <c r="A65" s="24">
        <v>1961</v>
      </c>
      <c r="B65" s="20" t="s">
        <v>204</v>
      </c>
      <c r="C65" s="5" t="s">
        <v>205</v>
      </c>
      <c r="D65" s="5" t="s">
        <v>206</v>
      </c>
    </row>
    <row r="66" spans="1:4" x14ac:dyDescent="0.25">
      <c r="A66" s="24">
        <v>2130</v>
      </c>
      <c r="B66" s="20" t="s">
        <v>207</v>
      </c>
      <c r="C66" s="5" t="s">
        <v>208</v>
      </c>
      <c r="D66" s="5" t="s">
        <v>209</v>
      </c>
    </row>
    <row r="67" spans="1:4" x14ac:dyDescent="0.25">
      <c r="A67" s="24">
        <v>1173</v>
      </c>
      <c r="B67" s="20" t="s">
        <v>210</v>
      </c>
      <c r="C67" s="5" t="s">
        <v>211</v>
      </c>
      <c r="D67" s="5" t="s">
        <v>212</v>
      </c>
    </row>
    <row r="68" spans="1:4" x14ac:dyDescent="0.25">
      <c r="A68" s="24">
        <v>1919</v>
      </c>
      <c r="B68" s="20" t="s">
        <v>213</v>
      </c>
      <c r="C68" s="5" t="s">
        <v>214</v>
      </c>
      <c r="D68" s="5" t="s">
        <v>47</v>
      </c>
    </row>
    <row r="69" spans="1:4" x14ac:dyDescent="0.25">
      <c r="A69" s="24">
        <v>2006</v>
      </c>
      <c r="B69" s="20" t="s">
        <v>215</v>
      </c>
      <c r="C69" s="5" t="s">
        <v>216</v>
      </c>
      <c r="D69" s="5" t="s">
        <v>212</v>
      </c>
    </row>
    <row r="70" spans="1:4" x14ac:dyDescent="0.25">
      <c r="A70" s="24">
        <v>2084</v>
      </c>
      <c r="B70" s="20" t="s">
        <v>217</v>
      </c>
      <c r="C70" s="5" t="s">
        <v>218</v>
      </c>
      <c r="D70" s="5" t="s">
        <v>75</v>
      </c>
    </row>
    <row r="71" spans="1:4" x14ac:dyDescent="0.25">
      <c r="A71" s="24">
        <v>2883</v>
      </c>
      <c r="B71" s="20" t="s">
        <v>219</v>
      </c>
      <c r="C71" s="5" t="s">
        <v>220</v>
      </c>
      <c r="D71" s="5" t="s">
        <v>221</v>
      </c>
    </row>
    <row r="72" spans="1:4" x14ac:dyDescent="0.25">
      <c r="A72" s="24">
        <v>2128</v>
      </c>
      <c r="B72" s="20" t="s">
        <v>222</v>
      </c>
      <c r="C72" s="5" t="s">
        <v>223</v>
      </c>
      <c r="D72" s="5" t="s">
        <v>47</v>
      </c>
    </row>
    <row r="73" spans="1:4" x14ac:dyDescent="0.25">
      <c r="A73" s="24">
        <v>1480</v>
      </c>
      <c r="B73" s="20" t="s">
        <v>225</v>
      </c>
      <c r="C73" s="5" t="s">
        <v>224</v>
      </c>
      <c r="D73" s="5" t="s">
        <v>94</v>
      </c>
    </row>
    <row r="74" spans="1:4" x14ac:dyDescent="0.25">
      <c r="A74" s="24">
        <v>2180</v>
      </c>
      <c r="B74" s="20" t="s">
        <v>226</v>
      </c>
      <c r="C74" s="5" t="s">
        <v>227</v>
      </c>
      <c r="D74" s="5" t="s">
        <v>228</v>
      </c>
    </row>
    <row r="75" spans="1:4" x14ac:dyDescent="0.25">
      <c r="A75" s="24">
        <v>3577</v>
      </c>
      <c r="B75" s="20" t="s">
        <v>229</v>
      </c>
      <c r="C75" s="5" t="s">
        <v>230</v>
      </c>
      <c r="D75" s="5" t="s">
        <v>231</v>
      </c>
    </row>
    <row r="76" spans="1:4" x14ac:dyDescent="0.25">
      <c r="A76" s="24">
        <v>1575</v>
      </c>
      <c r="B76" s="20" t="s">
        <v>232</v>
      </c>
      <c r="C76" s="5" t="s">
        <v>233</v>
      </c>
      <c r="D76" s="5" t="s">
        <v>234</v>
      </c>
    </row>
    <row r="77" spans="1:4" x14ac:dyDescent="0.25">
      <c r="A77" s="24">
        <v>2376</v>
      </c>
      <c r="B77" s="20" t="s">
        <v>238</v>
      </c>
      <c r="C77" s="5" t="s">
        <v>236</v>
      </c>
      <c r="D77" s="5" t="s">
        <v>239</v>
      </c>
    </row>
    <row r="78" spans="1:4" x14ac:dyDescent="0.25">
      <c r="A78" s="24">
        <v>3462</v>
      </c>
      <c r="B78" s="20" t="s">
        <v>242</v>
      </c>
      <c r="C78" s="5" t="s">
        <v>236</v>
      </c>
      <c r="D78" s="5" t="s">
        <v>243</v>
      </c>
    </row>
    <row r="79" spans="1:4" x14ac:dyDescent="0.25">
      <c r="A79" s="24">
        <v>3828</v>
      </c>
      <c r="B79" s="20" t="s">
        <v>244</v>
      </c>
      <c r="C79" s="5" t="s">
        <v>236</v>
      </c>
      <c r="D79" s="5" t="s">
        <v>243</v>
      </c>
    </row>
    <row r="80" spans="1:4" x14ac:dyDescent="0.25">
      <c r="A80" s="24">
        <v>1826</v>
      </c>
      <c r="B80" s="20" t="s">
        <v>240</v>
      </c>
      <c r="C80" s="5" t="s">
        <v>236</v>
      </c>
      <c r="D80" s="5" t="s">
        <v>241</v>
      </c>
    </row>
    <row r="81" spans="1:4" x14ac:dyDescent="0.25">
      <c r="A81" s="24">
        <v>2117</v>
      </c>
      <c r="B81" s="20" t="s">
        <v>235</v>
      </c>
      <c r="C81" s="5" t="s">
        <v>236</v>
      </c>
      <c r="D81" s="5" t="s">
        <v>237</v>
      </c>
    </row>
    <row r="82" spans="1:4" x14ac:dyDescent="0.25">
      <c r="A82" s="24">
        <v>1214</v>
      </c>
      <c r="B82" s="20" t="s">
        <v>249</v>
      </c>
      <c r="C82" s="5" t="s">
        <v>236</v>
      </c>
      <c r="D82" s="5" t="s">
        <v>246</v>
      </c>
    </row>
    <row r="83" spans="1:4" x14ac:dyDescent="0.25">
      <c r="A83" s="24">
        <v>3876</v>
      </c>
      <c r="B83" s="20" t="s">
        <v>245</v>
      </c>
      <c r="C83" s="5" t="s">
        <v>236</v>
      </c>
      <c r="D83" s="5" t="s">
        <v>246</v>
      </c>
    </row>
    <row r="84" spans="1:4" x14ac:dyDescent="0.25">
      <c r="A84" s="24">
        <v>2280</v>
      </c>
      <c r="B84" s="20" t="s">
        <v>247</v>
      </c>
      <c r="C84" s="5" t="s">
        <v>236</v>
      </c>
      <c r="D84" s="5" t="s">
        <v>141</v>
      </c>
    </row>
    <row r="85" spans="1:4" x14ac:dyDescent="0.25">
      <c r="A85" s="24">
        <v>3122</v>
      </c>
      <c r="B85" s="20" t="s">
        <v>248</v>
      </c>
      <c r="C85" s="5" t="s">
        <v>236</v>
      </c>
      <c r="D85" s="5" t="s">
        <v>256</v>
      </c>
    </row>
    <row r="86" spans="1:4" x14ac:dyDescent="0.25">
      <c r="A86" s="24">
        <v>1584</v>
      </c>
      <c r="B86" s="20" t="s">
        <v>250</v>
      </c>
      <c r="C86" s="5" t="s">
        <v>251</v>
      </c>
      <c r="D86" s="5" t="s">
        <v>252</v>
      </c>
    </row>
    <row r="87" spans="1:4" x14ac:dyDescent="0.25">
      <c r="A87" s="24">
        <v>1031</v>
      </c>
      <c r="B87" s="20" t="s">
        <v>253</v>
      </c>
      <c r="C87" s="5" t="s">
        <v>254</v>
      </c>
      <c r="D87" s="5" t="s">
        <v>255</v>
      </c>
    </row>
    <row r="89" spans="1:4" x14ac:dyDescent="0.25">
      <c r="A89" s="46"/>
      <c r="B89" s="46"/>
      <c r="C89" s="2"/>
      <c r="D89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topLeftCell="D1" zoomScale="130" zoomScaleNormal="130" workbookViewId="0">
      <pane ySplit="1" topLeftCell="A2" activePane="bottomLeft" state="frozen"/>
      <selection pane="bottomLeft" activeCell="L2" sqref="L2"/>
    </sheetView>
  </sheetViews>
  <sheetFormatPr defaultRowHeight="15" x14ac:dyDescent="0.25"/>
  <cols>
    <col min="1" max="1" width="9.85546875" style="20" bestFit="1" customWidth="1"/>
    <col min="2" max="2" width="14.42578125" style="20" customWidth="1"/>
    <col min="3" max="3" width="16.7109375" style="3" customWidth="1"/>
    <col min="4" max="4" width="45.7109375" style="3" bestFit="1" customWidth="1"/>
    <col min="5" max="5" width="11.7109375" style="32" customWidth="1"/>
    <col min="6" max="6" width="11.7109375" style="34" customWidth="1"/>
    <col min="7" max="7" width="10.140625" style="23" customWidth="1"/>
    <col min="8" max="8" width="9.5703125" style="37" customWidth="1"/>
    <col min="9" max="9" width="7.7109375" style="3" customWidth="1"/>
    <col min="10" max="10" width="13.7109375" style="43" customWidth="1"/>
    <col min="11" max="11" width="13.7109375" style="4" customWidth="1"/>
    <col min="12" max="12" width="13.140625" style="39" customWidth="1"/>
    <col min="13" max="14" width="14.140625" style="4" customWidth="1"/>
    <col min="15" max="16384" width="9.140625" style="3"/>
  </cols>
  <sheetData>
    <row r="1" spans="1:14" s="9" customFormat="1" ht="45" x14ac:dyDescent="0.25">
      <c r="A1" s="8" t="s">
        <v>29</v>
      </c>
      <c r="B1" s="8" t="s">
        <v>30</v>
      </c>
      <c r="C1" s="8" t="s">
        <v>31</v>
      </c>
      <c r="D1" s="9" t="s">
        <v>0</v>
      </c>
      <c r="E1" s="28" t="s">
        <v>37</v>
      </c>
      <c r="F1" s="29" t="s">
        <v>32</v>
      </c>
      <c r="G1" s="22" t="s">
        <v>257</v>
      </c>
      <c r="H1" s="36" t="s">
        <v>2</v>
      </c>
      <c r="I1" s="8" t="s">
        <v>3</v>
      </c>
      <c r="J1" s="10" t="s">
        <v>4</v>
      </c>
      <c r="K1" s="11" t="s">
        <v>12</v>
      </c>
      <c r="L1" s="38" t="s">
        <v>5</v>
      </c>
      <c r="M1" s="10" t="s">
        <v>14</v>
      </c>
      <c r="N1" s="12" t="s">
        <v>15</v>
      </c>
    </row>
    <row r="2" spans="1:14" s="25" customFormat="1" x14ac:dyDescent="0.25">
      <c r="A2" s="24">
        <v>5448</v>
      </c>
      <c r="B2" s="24" t="s">
        <v>33</v>
      </c>
      <c r="C2" s="24" t="s">
        <v>61</v>
      </c>
      <c r="D2" s="5" t="s">
        <v>47</v>
      </c>
      <c r="E2" s="30">
        <v>29294</v>
      </c>
      <c r="F2" s="35">
        <v>39661</v>
      </c>
      <c r="G2" s="27">
        <f>DATEDIF(E2,"9/12/2019","y")</f>
        <v>39</v>
      </c>
      <c r="H2" s="37">
        <f t="shared" ref="H2:H33" si="0">DATEDIF(F2,"01/01/2020","y")</f>
        <v>11</v>
      </c>
      <c r="I2" s="3">
        <v>40</v>
      </c>
      <c r="J2" s="41">
        <v>25423</v>
      </c>
      <c r="K2" s="4">
        <f t="shared" ref="K2:K33" si="1">J2*1.02</f>
        <v>25931.46</v>
      </c>
      <c r="L2" s="40">
        <f>IF(H2&gt;=25,0.06,IF(H2&gt;=10,0.03))</f>
        <v>0.03</v>
      </c>
      <c r="M2" s="42">
        <f t="shared" ref="M2:M33" si="2">J2*L2</f>
        <v>762.68999999999994</v>
      </c>
      <c r="N2" s="4">
        <f t="shared" ref="N2:N33" si="3">K2*L2</f>
        <v>777.9437999999999</v>
      </c>
    </row>
    <row r="3" spans="1:14" x14ac:dyDescent="0.25">
      <c r="A3" s="24">
        <v>1245</v>
      </c>
      <c r="B3" s="17" t="s">
        <v>34</v>
      </c>
      <c r="C3" s="5" t="s">
        <v>35</v>
      </c>
      <c r="D3" s="5" t="s">
        <v>36</v>
      </c>
      <c r="E3" s="31">
        <v>22752</v>
      </c>
      <c r="F3" s="35">
        <v>33854</v>
      </c>
      <c r="G3" s="27">
        <f>DATEDIF(E3,"9/12/2019","y")</f>
        <v>57</v>
      </c>
      <c r="H3" s="37">
        <f t="shared" si="0"/>
        <v>27</v>
      </c>
      <c r="I3" s="3">
        <v>40</v>
      </c>
      <c r="J3" s="18">
        <v>70000</v>
      </c>
      <c r="K3" s="4">
        <f t="shared" si="1"/>
        <v>71400</v>
      </c>
      <c r="L3" s="40">
        <f t="shared" ref="L3:L66" si="4">IF(H3&gt;=25,0.06,IF(H3&gt;=10,0.03))</f>
        <v>0.06</v>
      </c>
      <c r="M3" s="42">
        <f t="shared" si="2"/>
        <v>4200</v>
      </c>
      <c r="N3" s="4">
        <f t="shared" si="3"/>
        <v>4284</v>
      </c>
    </row>
    <row r="4" spans="1:14" x14ac:dyDescent="0.25">
      <c r="A4" s="24">
        <v>4224</v>
      </c>
      <c r="B4" s="17" t="s">
        <v>38</v>
      </c>
      <c r="C4" s="5" t="s">
        <v>39</v>
      </c>
      <c r="D4" s="5" t="s">
        <v>40</v>
      </c>
      <c r="E4" s="33" t="s">
        <v>260</v>
      </c>
      <c r="F4" s="35">
        <v>14824</v>
      </c>
      <c r="G4" s="27">
        <f>DATEDIF("4/23/3892","9/12/4019","y")</f>
        <v>127</v>
      </c>
      <c r="H4" s="37">
        <f t="shared" si="0"/>
        <v>79</v>
      </c>
      <c r="I4" s="3">
        <v>40</v>
      </c>
      <c r="J4" s="43">
        <v>60000</v>
      </c>
      <c r="K4" s="4">
        <f t="shared" si="1"/>
        <v>61200</v>
      </c>
      <c r="L4" s="40">
        <f t="shared" si="4"/>
        <v>0.06</v>
      </c>
      <c r="M4" s="42">
        <f t="shared" si="2"/>
        <v>3600</v>
      </c>
      <c r="N4" s="4">
        <f t="shared" si="3"/>
        <v>3672</v>
      </c>
    </row>
    <row r="5" spans="1:14" x14ac:dyDescent="0.25">
      <c r="A5" s="24">
        <v>2530</v>
      </c>
      <c r="B5" s="17" t="s">
        <v>41</v>
      </c>
      <c r="C5" s="5" t="s">
        <v>42</v>
      </c>
      <c r="D5" s="5" t="s">
        <v>75</v>
      </c>
      <c r="E5" s="31">
        <v>29380</v>
      </c>
      <c r="F5" s="35">
        <v>40422</v>
      </c>
      <c r="G5" s="27">
        <f t="shared" ref="G5:G24" si="5">DATEDIF(E5,"9/12/2019","y")</f>
        <v>39</v>
      </c>
      <c r="H5" s="37">
        <f t="shared" si="0"/>
        <v>9</v>
      </c>
      <c r="I5" s="3">
        <v>40</v>
      </c>
      <c r="J5" s="18">
        <v>25000</v>
      </c>
      <c r="K5" s="4">
        <f t="shared" si="1"/>
        <v>25500</v>
      </c>
      <c r="L5" s="40" t="b">
        <f t="shared" si="4"/>
        <v>0</v>
      </c>
      <c r="M5" s="42">
        <f t="shared" si="2"/>
        <v>0</v>
      </c>
      <c r="N5" s="4">
        <f t="shared" si="3"/>
        <v>0</v>
      </c>
    </row>
    <row r="6" spans="1:14" x14ac:dyDescent="0.25">
      <c r="A6" s="24">
        <v>4928</v>
      </c>
      <c r="B6" s="20" t="s">
        <v>70</v>
      </c>
      <c r="C6" s="5" t="s">
        <v>71</v>
      </c>
      <c r="D6" s="5" t="s">
        <v>141</v>
      </c>
      <c r="E6" s="32">
        <v>25145</v>
      </c>
      <c r="F6" s="34">
        <v>39630</v>
      </c>
      <c r="G6" s="27">
        <f t="shared" si="5"/>
        <v>50</v>
      </c>
      <c r="H6" s="37">
        <f t="shared" si="0"/>
        <v>11</v>
      </c>
      <c r="I6" s="3">
        <v>40</v>
      </c>
      <c r="J6" s="43">
        <v>45000</v>
      </c>
      <c r="K6" s="4">
        <f t="shared" si="1"/>
        <v>45900</v>
      </c>
      <c r="L6" s="40">
        <f t="shared" si="4"/>
        <v>0.03</v>
      </c>
      <c r="M6" s="42">
        <f t="shared" si="2"/>
        <v>1350</v>
      </c>
      <c r="N6" s="4">
        <f t="shared" si="3"/>
        <v>1377</v>
      </c>
    </row>
    <row r="7" spans="1:14" x14ac:dyDescent="0.25">
      <c r="A7" s="24">
        <v>5845</v>
      </c>
      <c r="B7" s="17" t="s">
        <v>43</v>
      </c>
      <c r="C7" s="5" t="s">
        <v>44</v>
      </c>
      <c r="D7" s="5" t="s">
        <v>45</v>
      </c>
      <c r="E7" s="31">
        <v>21999</v>
      </c>
      <c r="F7" s="35">
        <v>39181</v>
      </c>
      <c r="G7" s="27">
        <f t="shared" si="5"/>
        <v>59</v>
      </c>
      <c r="H7" s="37">
        <f t="shared" si="0"/>
        <v>12</v>
      </c>
      <c r="I7" s="3">
        <v>40</v>
      </c>
      <c r="J7" s="18">
        <v>80000</v>
      </c>
      <c r="K7" s="4">
        <f t="shared" si="1"/>
        <v>81600</v>
      </c>
      <c r="L7" s="40">
        <f t="shared" si="4"/>
        <v>0.03</v>
      </c>
      <c r="M7" s="42">
        <f t="shared" si="2"/>
        <v>2400</v>
      </c>
      <c r="N7" s="4">
        <f t="shared" si="3"/>
        <v>2448</v>
      </c>
    </row>
    <row r="8" spans="1:14" x14ac:dyDescent="0.25">
      <c r="A8" s="24">
        <v>4569</v>
      </c>
      <c r="B8" s="17" t="s">
        <v>46</v>
      </c>
      <c r="C8" s="5" t="s">
        <v>44</v>
      </c>
      <c r="D8" s="5" t="s">
        <v>47</v>
      </c>
      <c r="E8" s="31">
        <v>29232</v>
      </c>
      <c r="F8" s="35">
        <v>39661</v>
      </c>
      <c r="G8" s="27">
        <f t="shared" si="5"/>
        <v>39</v>
      </c>
      <c r="H8" s="37">
        <f t="shared" si="0"/>
        <v>11</v>
      </c>
      <c r="I8" s="3">
        <v>40</v>
      </c>
      <c r="J8" s="41">
        <v>25423</v>
      </c>
      <c r="K8" s="4">
        <f t="shared" si="1"/>
        <v>25931.46</v>
      </c>
      <c r="L8" s="40">
        <f t="shared" si="4"/>
        <v>0.03</v>
      </c>
      <c r="M8" s="42">
        <f t="shared" si="2"/>
        <v>762.68999999999994</v>
      </c>
      <c r="N8" s="4">
        <f t="shared" si="3"/>
        <v>777.9437999999999</v>
      </c>
    </row>
    <row r="9" spans="1:14" x14ac:dyDescent="0.25">
      <c r="A9" s="24">
        <v>4077</v>
      </c>
      <c r="B9" s="17" t="s">
        <v>48</v>
      </c>
      <c r="C9" s="5" t="s">
        <v>49</v>
      </c>
      <c r="D9" s="5" t="s">
        <v>47</v>
      </c>
      <c r="E9" s="31">
        <v>29623</v>
      </c>
      <c r="F9" s="35">
        <v>39661</v>
      </c>
      <c r="G9" s="27">
        <f t="shared" si="5"/>
        <v>38</v>
      </c>
      <c r="H9" s="37">
        <f t="shared" si="0"/>
        <v>11</v>
      </c>
      <c r="I9" s="3">
        <v>40</v>
      </c>
      <c r="J9" s="41">
        <v>25423</v>
      </c>
      <c r="K9" s="4">
        <f t="shared" si="1"/>
        <v>25931.46</v>
      </c>
      <c r="L9" s="40">
        <f t="shared" si="4"/>
        <v>0.03</v>
      </c>
      <c r="M9" s="42">
        <f t="shared" si="2"/>
        <v>762.68999999999994</v>
      </c>
      <c r="N9" s="4">
        <f t="shared" si="3"/>
        <v>777.9437999999999</v>
      </c>
    </row>
    <row r="10" spans="1:14" x14ac:dyDescent="0.25">
      <c r="A10" s="24">
        <v>2250</v>
      </c>
      <c r="B10" s="17" t="s">
        <v>50</v>
      </c>
      <c r="C10" s="5" t="s">
        <v>51</v>
      </c>
      <c r="D10" s="5" t="s">
        <v>47</v>
      </c>
      <c r="E10" s="31">
        <v>29375</v>
      </c>
      <c r="F10" s="35">
        <v>39661</v>
      </c>
      <c r="G10" s="27">
        <f t="shared" si="5"/>
        <v>39</v>
      </c>
      <c r="H10" s="37">
        <f t="shared" si="0"/>
        <v>11</v>
      </c>
      <c r="I10" s="3">
        <v>40</v>
      </c>
      <c r="J10" s="41">
        <v>25423</v>
      </c>
      <c r="K10" s="4">
        <f t="shared" si="1"/>
        <v>25931.46</v>
      </c>
      <c r="L10" s="40">
        <f t="shared" si="4"/>
        <v>0.03</v>
      </c>
      <c r="M10" s="42">
        <f t="shared" si="2"/>
        <v>762.68999999999994</v>
      </c>
      <c r="N10" s="4">
        <f t="shared" si="3"/>
        <v>777.9437999999999</v>
      </c>
    </row>
    <row r="11" spans="1:14" x14ac:dyDescent="0.25">
      <c r="A11" s="24">
        <v>3322</v>
      </c>
      <c r="B11" s="20" t="s">
        <v>58</v>
      </c>
      <c r="C11" s="5" t="s">
        <v>59</v>
      </c>
      <c r="D11" s="5" t="s">
        <v>60</v>
      </c>
      <c r="E11" s="32">
        <v>14063</v>
      </c>
      <c r="F11" s="34">
        <v>29312</v>
      </c>
      <c r="G11" s="27">
        <f t="shared" si="5"/>
        <v>81</v>
      </c>
      <c r="H11" s="37">
        <f t="shared" si="0"/>
        <v>39</v>
      </c>
      <c r="I11" s="3">
        <v>40</v>
      </c>
      <c r="J11" s="43">
        <v>45000</v>
      </c>
      <c r="K11" s="4">
        <f t="shared" si="1"/>
        <v>45900</v>
      </c>
      <c r="L11" s="40">
        <f t="shared" si="4"/>
        <v>0.06</v>
      </c>
      <c r="M11" s="42">
        <f t="shared" si="2"/>
        <v>2700</v>
      </c>
      <c r="N11" s="4">
        <f t="shared" si="3"/>
        <v>2754</v>
      </c>
    </row>
    <row r="12" spans="1:14" x14ac:dyDescent="0.25">
      <c r="A12" s="24">
        <v>4216</v>
      </c>
      <c r="B12" s="17" t="s">
        <v>52</v>
      </c>
      <c r="C12" s="5" t="s">
        <v>53</v>
      </c>
      <c r="D12" s="5" t="s">
        <v>54</v>
      </c>
      <c r="E12" s="31">
        <v>29358</v>
      </c>
      <c r="F12" s="35">
        <v>39661</v>
      </c>
      <c r="G12" s="27">
        <f t="shared" si="5"/>
        <v>39</v>
      </c>
      <c r="H12" s="37">
        <f t="shared" si="0"/>
        <v>11</v>
      </c>
      <c r="I12" s="3">
        <v>40</v>
      </c>
      <c r="J12" s="18">
        <v>10000</v>
      </c>
      <c r="K12" s="4">
        <f t="shared" si="1"/>
        <v>10200</v>
      </c>
      <c r="L12" s="40">
        <f t="shared" si="4"/>
        <v>0.03</v>
      </c>
      <c r="M12" s="42">
        <f t="shared" si="2"/>
        <v>300</v>
      </c>
      <c r="N12" s="4">
        <f t="shared" si="3"/>
        <v>306</v>
      </c>
    </row>
    <row r="13" spans="1:14" x14ac:dyDescent="0.25">
      <c r="A13" s="24">
        <v>4237</v>
      </c>
      <c r="B13" s="20" t="s">
        <v>55</v>
      </c>
      <c r="C13" s="5" t="s">
        <v>56</v>
      </c>
      <c r="D13" s="5" t="s">
        <v>57</v>
      </c>
      <c r="E13" s="32">
        <v>25465</v>
      </c>
      <c r="F13" s="34">
        <v>36404</v>
      </c>
      <c r="G13" s="27">
        <f t="shared" si="5"/>
        <v>49</v>
      </c>
      <c r="H13" s="37">
        <f t="shared" si="0"/>
        <v>20</v>
      </c>
      <c r="I13" s="3">
        <v>40</v>
      </c>
      <c r="J13" s="43">
        <v>72000</v>
      </c>
      <c r="K13" s="4">
        <f t="shared" si="1"/>
        <v>73440</v>
      </c>
      <c r="L13" s="40">
        <f t="shared" si="4"/>
        <v>0.03</v>
      </c>
      <c r="M13" s="42">
        <f t="shared" si="2"/>
        <v>2160</v>
      </c>
      <c r="N13" s="4">
        <f t="shared" si="3"/>
        <v>2203.1999999999998</v>
      </c>
    </row>
    <row r="14" spans="1:14" x14ac:dyDescent="0.25">
      <c r="A14" s="24">
        <v>2491</v>
      </c>
      <c r="B14" s="20" t="s">
        <v>72</v>
      </c>
      <c r="C14" s="5" t="s">
        <v>73</v>
      </c>
      <c r="D14" s="5" t="s">
        <v>74</v>
      </c>
      <c r="E14" s="32">
        <v>29318</v>
      </c>
      <c r="F14" s="34">
        <v>40422</v>
      </c>
      <c r="G14" s="27">
        <f t="shared" si="5"/>
        <v>39</v>
      </c>
      <c r="H14" s="37">
        <f t="shared" si="0"/>
        <v>9</v>
      </c>
      <c r="I14" s="3">
        <v>40</v>
      </c>
      <c r="J14" s="43">
        <v>25000</v>
      </c>
      <c r="K14" s="4">
        <f t="shared" si="1"/>
        <v>25500</v>
      </c>
      <c r="L14" s="40" t="b">
        <f t="shared" si="4"/>
        <v>0</v>
      </c>
      <c r="M14" s="42">
        <f t="shared" si="2"/>
        <v>0</v>
      </c>
      <c r="N14" s="4">
        <f t="shared" si="3"/>
        <v>0</v>
      </c>
    </row>
    <row r="15" spans="1:14" x14ac:dyDescent="0.25">
      <c r="A15" s="24">
        <v>5712</v>
      </c>
      <c r="B15" s="20" t="s">
        <v>76</v>
      </c>
      <c r="C15" s="5" t="s">
        <v>77</v>
      </c>
      <c r="D15" s="5" t="s">
        <v>78</v>
      </c>
      <c r="E15" s="32">
        <v>28624</v>
      </c>
      <c r="F15" s="34">
        <v>40787</v>
      </c>
      <c r="G15" s="27">
        <f t="shared" si="5"/>
        <v>41</v>
      </c>
      <c r="H15" s="37">
        <f t="shared" si="0"/>
        <v>8</v>
      </c>
      <c r="I15" s="3">
        <v>40</v>
      </c>
      <c r="J15" s="43">
        <v>30000</v>
      </c>
      <c r="K15" s="4">
        <f t="shared" si="1"/>
        <v>30600</v>
      </c>
      <c r="L15" s="40" t="b">
        <f t="shared" si="4"/>
        <v>0</v>
      </c>
      <c r="M15" s="42">
        <f t="shared" si="2"/>
        <v>0</v>
      </c>
      <c r="N15" s="4">
        <f t="shared" si="3"/>
        <v>0</v>
      </c>
    </row>
    <row r="16" spans="1:14" x14ac:dyDescent="0.25">
      <c r="A16" s="24">
        <v>3070</v>
      </c>
      <c r="B16" s="20" t="s">
        <v>79</v>
      </c>
      <c r="C16" s="5" t="s">
        <v>80</v>
      </c>
      <c r="D16" s="5" t="s">
        <v>47</v>
      </c>
      <c r="E16" s="32">
        <v>29466</v>
      </c>
      <c r="F16" s="35">
        <v>39661</v>
      </c>
      <c r="G16" s="27">
        <f t="shared" si="5"/>
        <v>39</v>
      </c>
      <c r="H16" s="37">
        <f t="shared" si="0"/>
        <v>11</v>
      </c>
      <c r="I16" s="3">
        <v>40</v>
      </c>
      <c r="J16" s="41">
        <v>25423</v>
      </c>
      <c r="K16" s="4">
        <f t="shared" si="1"/>
        <v>25931.46</v>
      </c>
      <c r="L16" s="40">
        <f t="shared" si="4"/>
        <v>0.03</v>
      </c>
      <c r="M16" s="42">
        <f t="shared" si="2"/>
        <v>762.68999999999994</v>
      </c>
      <c r="N16" s="4">
        <f t="shared" si="3"/>
        <v>777.9437999999999</v>
      </c>
    </row>
    <row r="17" spans="1:14" x14ac:dyDescent="0.25">
      <c r="A17" s="24">
        <v>1959</v>
      </c>
      <c r="B17" s="20" t="s">
        <v>81</v>
      </c>
      <c r="C17" s="5" t="s">
        <v>82</v>
      </c>
      <c r="D17" s="5" t="s">
        <v>54</v>
      </c>
      <c r="E17" s="32">
        <v>29559</v>
      </c>
      <c r="F17" s="35">
        <v>39661</v>
      </c>
      <c r="G17" s="27">
        <f t="shared" si="5"/>
        <v>38</v>
      </c>
      <c r="H17" s="37">
        <f t="shared" si="0"/>
        <v>11</v>
      </c>
      <c r="I17" s="3">
        <v>40</v>
      </c>
      <c r="J17" s="43">
        <v>10000</v>
      </c>
      <c r="K17" s="4">
        <f t="shared" si="1"/>
        <v>10200</v>
      </c>
      <c r="L17" s="40">
        <f t="shared" si="4"/>
        <v>0.03</v>
      </c>
      <c r="M17" s="42">
        <f t="shared" si="2"/>
        <v>300</v>
      </c>
      <c r="N17" s="4">
        <f t="shared" si="3"/>
        <v>306</v>
      </c>
    </row>
    <row r="18" spans="1:14" x14ac:dyDescent="0.25">
      <c r="A18" s="24">
        <v>1056</v>
      </c>
      <c r="B18" s="20" t="s">
        <v>83</v>
      </c>
      <c r="C18" s="5" t="s">
        <v>84</v>
      </c>
      <c r="D18" s="5" t="s">
        <v>47</v>
      </c>
      <c r="E18" s="32">
        <v>29297</v>
      </c>
      <c r="F18" s="35">
        <v>39661</v>
      </c>
      <c r="G18" s="27">
        <f t="shared" si="5"/>
        <v>39</v>
      </c>
      <c r="H18" s="37">
        <f t="shared" si="0"/>
        <v>11</v>
      </c>
      <c r="I18" s="3">
        <v>40</v>
      </c>
      <c r="J18" s="41">
        <v>25423</v>
      </c>
      <c r="K18" s="4">
        <f t="shared" si="1"/>
        <v>25931.46</v>
      </c>
      <c r="L18" s="40">
        <f t="shared" si="4"/>
        <v>0.03</v>
      </c>
      <c r="M18" s="42">
        <f t="shared" si="2"/>
        <v>762.68999999999994</v>
      </c>
      <c r="N18" s="4">
        <f t="shared" si="3"/>
        <v>777.9437999999999</v>
      </c>
    </row>
    <row r="19" spans="1:14" x14ac:dyDescent="0.25">
      <c r="A19" s="24">
        <v>2584</v>
      </c>
      <c r="B19" s="20" t="s">
        <v>85</v>
      </c>
      <c r="C19" s="5" t="s">
        <v>84</v>
      </c>
      <c r="D19" s="5" t="s">
        <v>47</v>
      </c>
      <c r="E19" s="32">
        <v>30568</v>
      </c>
      <c r="F19" s="35">
        <v>39661</v>
      </c>
      <c r="G19" s="27">
        <f t="shared" si="5"/>
        <v>36</v>
      </c>
      <c r="H19" s="37">
        <f t="shared" si="0"/>
        <v>11</v>
      </c>
      <c r="I19" s="3">
        <v>40</v>
      </c>
      <c r="J19" s="41">
        <v>25423</v>
      </c>
      <c r="K19" s="4">
        <f t="shared" si="1"/>
        <v>25931.46</v>
      </c>
      <c r="L19" s="40">
        <f t="shared" si="4"/>
        <v>0.03</v>
      </c>
      <c r="M19" s="42">
        <f t="shared" si="2"/>
        <v>762.68999999999994</v>
      </c>
      <c r="N19" s="4">
        <f t="shared" si="3"/>
        <v>777.9437999999999</v>
      </c>
    </row>
    <row r="20" spans="1:14" x14ac:dyDescent="0.25">
      <c r="A20" s="24">
        <v>5061</v>
      </c>
      <c r="B20" s="20" t="s">
        <v>86</v>
      </c>
      <c r="C20" s="5" t="s">
        <v>87</v>
      </c>
      <c r="D20" s="5" t="s">
        <v>88</v>
      </c>
      <c r="E20" s="32">
        <v>17720</v>
      </c>
      <c r="F20" s="34">
        <v>24872</v>
      </c>
      <c r="G20" s="27">
        <f t="shared" si="5"/>
        <v>71</v>
      </c>
      <c r="H20" s="37">
        <f t="shared" si="0"/>
        <v>51</v>
      </c>
      <c r="I20" s="3">
        <v>40</v>
      </c>
      <c r="J20" s="43">
        <v>72000</v>
      </c>
      <c r="K20" s="4">
        <f t="shared" si="1"/>
        <v>73440</v>
      </c>
      <c r="L20" s="40">
        <f t="shared" si="4"/>
        <v>0.06</v>
      </c>
      <c r="M20" s="42">
        <f t="shared" si="2"/>
        <v>4320</v>
      </c>
      <c r="N20" s="4">
        <f t="shared" si="3"/>
        <v>4406.3999999999996</v>
      </c>
    </row>
    <row r="21" spans="1:14" x14ac:dyDescent="0.25">
      <c r="A21" s="24">
        <v>2112</v>
      </c>
      <c r="B21" s="20" t="s">
        <v>89</v>
      </c>
      <c r="C21" s="5" t="s">
        <v>90</v>
      </c>
      <c r="D21" s="5" t="s">
        <v>91</v>
      </c>
      <c r="E21" s="32">
        <v>29389</v>
      </c>
      <c r="F21" s="34">
        <v>40422</v>
      </c>
      <c r="G21" s="27">
        <f t="shared" si="5"/>
        <v>39</v>
      </c>
      <c r="H21" s="37">
        <f t="shared" si="0"/>
        <v>9</v>
      </c>
      <c r="I21" s="3">
        <v>40</v>
      </c>
      <c r="J21" s="43">
        <v>30000</v>
      </c>
      <c r="K21" s="4">
        <f t="shared" si="1"/>
        <v>30600</v>
      </c>
      <c r="L21" s="40" t="b">
        <f t="shared" si="4"/>
        <v>0</v>
      </c>
      <c r="M21" s="42">
        <f t="shared" si="2"/>
        <v>0</v>
      </c>
      <c r="N21" s="4">
        <f t="shared" si="3"/>
        <v>0</v>
      </c>
    </row>
    <row r="22" spans="1:14" x14ac:dyDescent="0.25">
      <c r="A22" s="24">
        <v>1420</v>
      </c>
      <c r="B22" s="20" t="s">
        <v>92</v>
      </c>
      <c r="C22" s="5" t="s">
        <v>93</v>
      </c>
      <c r="D22" s="5" t="s">
        <v>94</v>
      </c>
      <c r="E22" s="32">
        <v>26312</v>
      </c>
      <c r="F22" s="34">
        <v>41061</v>
      </c>
      <c r="G22" s="27">
        <f t="shared" si="5"/>
        <v>47</v>
      </c>
      <c r="H22" s="37">
        <f t="shared" si="0"/>
        <v>7</v>
      </c>
      <c r="I22" s="3">
        <v>40</v>
      </c>
      <c r="J22" s="43">
        <v>55000</v>
      </c>
      <c r="K22" s="4">
        <f t="shared" si="1"/>
        <v>56100</v>
      </c>
      <c r="L22" s="40" t="b">
        <f t="shared" si="4"/>
        <v>0</v>
      </c>
      <c r="M22" s="42">
        <f t="shared" si="2"/>
        <v>0</v>
      </c>
      <c r="N22" s="4">
        <f t="shared" si="3"/>
        <v>0</v>
      </c>
    </row>
    <row r="23" spans="1:14" x14ac:dyDescent="0.25">
      <c r="A23" s="24">
        <v>2016</v>
      </c>
      <c r="B23" s="20" t="s">
        <v>95</v>
      </c>
      <c r="C23" s="5" t="s">
        <v>96</v>
      </c>
      <c r="D23" s="5" t="s">
        <v>97</v>
      </c>
      <c r="E23" s="32">
        <v>28535</v>
      </c>
      <c r="F23" s="34">
        <v>41852</v>
      </c>
      <c r="G23" s="27">
        <f t="shared" si="5"/>
        <v>41</v>
      </c>
      <c r="H23" s="37">
        <f t="shared" si="0"/>
        <v>5</v>
      </c>
      <c r="I23" s="3">
        <v>40</v>
      </c>
      <c r="J23" s="43">
        <v>35000</v>
      </c>
      <c r="K23" s="4">
        <f t="shared" si="1"/>
        <v>35700</v>
      </c>
      <c r="L23" s="40" t="b">
        <f t="shared" si="4"/>
        <v>0</v>
      </c>
      <c r="M23" s="42">
        <f t="shared" si="2"/>
        <v>0</v>
      </c>
      <c r="N23" s="4">
        <f t="shared" si="3"/>
        <v>0</v>
      </c>
    </row>
    <row r="24" spans="1:14" x14ac:dyDescent="0.25">
      <c r="A24" s="24">
        <v>3784</v>
      </c>
      <c r="B24" s="20" t="s">
        <v>98</v>
      </c>
      <c r="C24" s="5" t="s">
        <v>99</v>
      </c>
      <c r="D24" s="5" t="s">
        <v>100</v>
      </c>
      <c r="E24" s="32">
        <v>29356</v>
      </c>
      <c r="F24" s="34">
        <v>40422</v>
      </c>
      <c r="G24" s="27">
        <f t="shared" si="5"/>
        <v>39</v>
      </c>
      <c r="H24" s="37">
        <f t="shared" si="0"/>
        <v>9</v>
      </c>
      <c r="I24" s="3">
        <v>40</v>
      </c>
      <c r="J24" s="43">
        <v>25000</v>
      </c>
      <c r="K24" s="4">
        <f t="shared" si="1"/>
        <v>25500</v>
      </c>
      <c r="L24" s="40" t="b">
        <f t="shared" si="4"/>
        <v>0</v>
      </c>
      <c r="M24" s="42">
        <f t="shared" si="2"/>
        <v>0</v>
      </c>
      <c r="N24" s="4">
        <f t="shared" si="3"/>
        <v>0</v>
      </c>
    </row>
    <row r="25" spans="1:14" x14ac:dyDescent="0.25">
      <c r="A25" s="24">
        <v>4115</v>
      </c>
      <c r="B25" s="20" t="s">
        <v>101</v>
      </c>
      <c r="C25" s="5" t="s">
        <v>102</v>
      </c>
      <c r="D25" s="5" t="s">
        <v>258</v>
      </c>
      <c r="E25" s="32" t="s">
        <v>259</v>
      </c>
      <c r="F25" s="34">
        <v>4019</v>
      </c>
      <c r="G25" s="27">
        <f>DATEDIF("1/1/3881","9/12/4019","y")</f>
        <v>138</v>
      </c>
      <c r="H25" s="37">
        <f t="shared" si="0"/>
        <v>109</v>
      </c>
      <c r="I25" s="3">
        <v>40</v>
      </c>
      <c r="J25" s="43">
        <v>147000</v>
      </c>
      <c r="K25" s="4">
        <f t="shared" si="1"/>
        <v>149940</v>
      </c>
      <c r="L25" s="40">
        <f t="shared" si="4"/>
        <v>0.06</v>
      </c>
      <c r="M25" s="42">
        <f t="shared" si="2"/>
        <v>8820</v>
      </c>
      <c r="N25" s="4">
        <f t="shared" si="3"/>
        <v>8996.4</v>
      </c>
    </row>
    <row r="26" spans="1:14" x14ac:dyDescent="0.25">
      <c r="A26" s="24">
        <v>4947</v>
      </c>
      <c r="B26" s="20" t="s">
        <v>103</v>
      </c>
      <c r="C26" s="5" t="s">
        <v>104</v>
      </c>
      <c r="D26" s="5" t="s">
        <v>105</v>
      </c>
      <c r="E26" s="32">
        <v>12994</v>
      </c>
      <c r="F26" s="34">
        <v>20299</v>
      </c>
      <c r="G26" s="27">
        <f t="shared" ref="G26:G35" si="6">DATEDIF(E26,"9/12/2019","y")</f>
        <v>84</v>
      </c>
      <c r="H26" s="37">
        <f t="shared" si="0"/>
        <v>64</v>
      </c>
      <c r="I26" s="3">
        <v>40</v>
      </c>
      <c r="J26" s="43">
        <v>45000</v>
      </c>
      <c r="K26" s="4">
        <f t="shared" si="1"/>
        <v>45900</v>
      </c>
      <c r="L26" s="40">
        <f t="shared" si="4"/>
        <v>0.06</v>
      </c>
      <c r="M26" s="42">
        <f t="shared" si="2"/>
        <v>2700</v>
      </c>
      <c r="N26" s="4">
        <f t="shared" si="3"/>
        <v>2754</v>
      </c>
    </row>
    <row r="27" spans="1:14" x14ac:dyDescent="0.25">
      <c r="A27" s="24">
        <v>2141</v>
      </c>
      <c r="B27" s="20" t="s">
        <v>106</v>
      </c>
      <c r="C27" s="5" t="s">
        <v>107</v>
      </c>
      <c r="D27" s="5" t="s">
        <v>47</v>
      </c>
      <c r="E27" s="32">
        <v>29437</v>
      </c>
      <c r="F27" s="35">
        <v>39661</v>
      </c>
      <c r="G27" s="27">
        <f t="shared" si="6"/>
        <v>39</v>
      </c>
      <c r="H27" s="37">
        <f t="shared" si="0"/>
        <v>11</v>
      </c>
      <c r="I27" s="3">
        <v>40</v>
      </c>
      <c r="J27" s="41">
        <v>25423</v>
      </c>
      <c r="K27" s="4">
        <f t="shared" si="1"/>
        <v>25931.46</v>
      </c>
      <c r="L27" s="40">
        <f t="shared" si="4"/>
        <v>0.03</v>
      </c>
      <c r="M27" s="42">
        <f t="shared" si="2"/>
        <v>762.68999999999994</v>
      </c>
      <c r="N27" s="4">
        <f t="shared" si="3"/>
        <v>777.9437999999999</v>
      </c>
    </row>
    <row r="28" spans="1:14" x14ac:dyDescent="0.25">
      <c r="A28" s="24">
        <v>2652</v>
      </c>
      <c r="B28" s="20" t="s">
        <v>108</v>
      </c>
      <c r="C28" s="5" t="s">
        <v>109</v>
      </c>
      <c r="D28" s="5" t="s">
        <v>110</v>
      </c>
      <c r="E28" s="32">
        <v>25703</v>
      </c>
      <c r="F28" s="34">
        <v>42101</v>
      </c>
      <c r="G28" s="27">
        <f t="shared" si="6"/>
        <v>49</v>
      </c>
      <c r="H28" s="37">
        <f t="shared" si="0"/>
        <v>4</v>
      </c>
      <c r="I28" s="3">
        <v>40</v>
      </c>
      <c r="J28" s="43">
        <v>20000</v>
      </c>
      <c r="K28" s="4">
        <f t="shared" si="1"/>
        <v>20400</v>
      </c>
      <c r="L28" s="40" t="b">
        <f t="shared" si="4"/>
        <v>0</v>
      </c>
      <c r="M28" s="42">
        <f t="shared" si="2"/>
        <v>0</v>
      </c>
      <c r="N28" s="4">
        <f t="shared" si="3"/>
        <v>0</v>
      </c>
    </row>
    <row r="29" spans="1:14" x14ac:dyDescent="0.25">
      <c r="A29" s="24">
        <v>4886</v>
      </c>
      <c r="B29" s="20" t="s">
        <v>111</v>
      </c>
      <c r="C29" s="5" t="s">
        <v>112</v>
      </c>
      <c r="D29" s="5" t="s">
        <v>113</v>
      </c>
      <c r="E29" s="32">
        <v>14901</v>
      </c>
      <c r="F29" s="34">
        <v>22129</v>
      </c>
      <c r="G29" s="27">
        <f t="shared" si="6"/>
        <v>78</v>
      </c>
      <c r="H29" s="37">
        <f t="shared" si="0"/>
        <v>59</v>
      </c>
      <c r="I29" s="3">
        <v>40</v>
      </c>
      <c r="J29" s="43">
        <v>90000</v>
      </c>
      <c r="K29" s="4">
        <f t="shared" si="1"/>
        <v>91800</v>
      </c>
      <c r="L29" s="40">
        <f t="shared" si="4"/>
        <v>0.06</v>
      </c>
      <c r="M29" s="42">
        <f t="shared" si="2"/>
        <v>5400</v>
      </c>
      <c r="N29" s="4">
        <f t="shared" si="3"/>
        <v>5508</v>
      </c>
    </row>
    <row r="30" spans="1:14" x14ac:dyDescent="0.25">
      <c r="A30" s="24">
        <v>1041</v>
      </c>
      <c r="B30" s="20" t="s">
        <v>114</v>
      </c>
      <c r="C30" s="5" t="s">
        <v>115</v>
      </c>
      <c r="D30" s="5" t="s">
        <v>116</v>
      </c>
      <c r="E30" s="32">
        <v>20559</v>
      </c>
      <c r="F30" s="34">
        <v>42679</v>
      </c>
      <c r="G30" s="27">
        <f t="shared" si="6"/>
        <v>63</v>
      </c>
      <c r="H30" s="37">
        <f t="shared" si="0"/>
        <v>3</v>
      </c>
      <c r="I30" s="3">
        <v>40</v>
      </c>
      <c r="J30" s="43">
        <v>35000</v>
      </c>
      <c r="K30" s="4">
        <f t="shared" si="1"/>
        <v>35700</v>
      </c>
      <c r="L30" s="40" t="b">
        <f t="shared" si="4"/>
        <v>0</v>
      </c>
      <c r="M30" s="42">
        <f t="shared" si="2"/>
        <v>0</v>
      </c>
      <c r="N30" s="4">
        <f t="shared" si="3"/>
        <v>0</v>
      </c>
    </row>
    <row r="31" spans="1:14" x14ac:dyDescent="0.25">
      <c r="A31" s="24">
        <v>1653</v>
      </c>
      <c r="B31" s="20" t="s">
        <v>117</v>
      </c>
      <c r="C31" s="5" t="s">
        <v>118</v>
      </c>
      <c r="D31" s="5" t="s">
        <v>119</v>
      </c>
      <c r="E31" s="32">
        <v>14789</v>
      </c>
      <c r="F31" s="34">
        <v>38724</v>
      </c>
      <c r="G31" s="27">
        <f t="shared" si="6"/>
        <v>79</v>
      </c>
      <c r="H31" s="37">
        <f t="shared" si="0"/>
        <v>13</v>
      </c>
      <c r="I31" s="3">
        <v>40</v>
      </c>
      <c r="J31" s="43">
        <v>175000</v>
      </c>
      <c r="K31" s="4">
        <f t="shared" si="1"/>
        <v>178500</v>
      </c>
      <c r="L31" s="40">
        <f t="shared" si="4"/>
        <v>0.03</v>
      </c>
      <c r="M31" s="42">
        <f t="shared" si="2"/>
        <v>5250</v>
      </c>
      <c r="N31" s="4">
        <f t="shared" si="3"/>
        <v>5355</v>
      </c>
    </row>
    <row r="32" spans="1:14" x14ac:dyDescent="0.25">
      <c r="A32" s="24">
        <v>1566</v>
      </c>
      <c r="B32" s="20" t="s">
        <v>120</v>
      </c>
      <c r="C32" s="5" t="s">
        <v>121</v>
      </c>
      <c r="D32" s="5" t="s">
        <v>47</v>
      </c>
      <c r="E32" s="32">
        <v>29657</v>
      </c>
      <c r="F32" s="35">
        <v>39661</v>
      </c>
      <c r="G32" s="27">
        <f t="shared" si="6"/>
        <v>38</v>
      </c>
      <c r="H32" s="37">
        <f t="shared" si="0"/>
        <v>11</v>
      </c>
      <c r="I32" s="3">
        <v>40</v>
      </c>
      <c r="J32" s="41">
        <v>25423</v>
      </c>
      <c r="K32" s="4">
        <f t="shared" si="1"/>
        <v>25931.46</v>
      </c>
      <c r="L32" s="40">
        <f t="shared" si="4"/>
        <v>0.03</v>
      </c>
      <c r="M32" s="42">
        <f t="shared" si="2"/>
        <v>762.68999999999994</v>
      </c>
      <c r="N32" s="4">
        <f t="shared" si="3"/>
        <v>777.9437999999999</v>
      </c>
    </row>
    <row r="33" spans="1:14" x14ac:dyDescent="0.25">
      <c r="A33" s="24">
        <v>5487</v>
      </c>
      <c r="B33" s="20" t="s">
        <v>122</v>
      </c>
      <c r="C33" s="5" t="s">
        <v>123</v>
      </c>
      <c r="D33" s="5" t="s">
        <v>54</v>
      </c>
      <c r="E33" s="32">
        <v>29530</v>
      </c>
      <c r="F33" s="35">
        <v>39661</v>
      </c>
      <c r="G33" s="27">
        <f t="shared" si="6"/>
        <v>38</v>
      </c>
      <c r="H33" s="37">
        <f t="shared" si="0"/>
        <v>11</v>
      </c>
      <c r="I33" s="3">
        <v>40</v>
      </c>
      <c r="J33" s="43">
        <v>10000</v>
      </c>
      <c r="K33" s="4">
        <f t="shared" si="1"/>
        <v>10200</v>
      </c>
      <c r="L33" s="40">
        <f t="shared" si="4"/>
        <v>0.03</v>
      </c>
      <c r="M33" s="42">
        <f t="shared" si="2"/>
        <v>300</v>
      </c>
      <c r="N33" s="4">
        <f t="shared" si="3"/>
        <v>306</v>
      </c>
    </row>
    <row r="34" spans="1:14" x14ac:dyDescent="0.25">
      <c r="A34" s="24">
        <v>1858</v>
      </c>
      <c r="B34" s="20" t="s">
        <v>124</v>
      </c>
      <c r="C34" s="5" t="s">
        <v>125</v>
      </c>
      <c r="D34" s="5" t="s">
        <v>126</v>
      </c>
      <c r="E34" s="32">
        <v>29483</v>
      </c>
      <c r="F34" s="35">
        <v>39661</v>
      </c>
      <c r="G34" s="27">
        <f t="shared" si="6"/>
        <v>38</v>
      </c>
      <c r="H34" s="37">
        <f t="shared" ref="H34:H65" si="7">DATEDIF(F34,"01/01/2020","y")</f>
        <v>11</v>
      </c>
      <c r="I34" s="3">
        <v>40</v>
      </c>
      <c r="J34" s="41">
        <v>25423</v>
      </c>
      <c r="K34" s="4">
        <f t="shared" ref="K34:K65" si="8">J34*1.02</f>
        <v>25931.46</v>
      </c>
      <c r="L34" s="40">
        <f t="shared" si="4"/>
        <v>0.03</v>
      </c>
      <c r="M34" s="42">
        <f t="shared" ref="M34:M65" si="9">J34*L34</f>
        <v>762.68999999999994</v>
      </c>
      <c r="N34" s="4">
        <f t="shared" ref="N34:N65" si="10">K34*L34</f>
        <v>777.9437999999999</v>
      </c>
    </row>
    <row r="35" spans="1:14" x14ac:dyDescent="0.25">
      <c r="A35" s="24">
        <v>1684</v>
      </c>
      <c r="B35" s="20" t="s">
        <v>127</v>
      </c>
      <c r="C35" s="5" t="s">
        <v>128</v>
      </c>
      <c r="D35" s="5" t="s">
        <v>142</v>
      </c>
      <c r="E35" s="32">
        <v>3227</v>
      </c>
      <c r="F35" s="34">
        <v>10410</v>
      </c>
      <c r="G35" s="27">
        <f t="shared" si="6"/>
        <v>110</v>
      </c>
      <c r="H35" s="37">
        <f t="shared" si="7"/>
        <v>91</v>
      </c>
      <c r="I35" s="3">
        <v>40</v>
      </c>
      <c r="J35" s="43">
        <v>10000</v>
      </c>
      <c r="K35" s="4">
        <f t="shared" si="8"/>
        <v>10200</v>
      </c>
      <c r="L35" s="40">
        <f t="shared" si="4"/>
        <v>0.06</v>
      </c>
      <c r="M35" s="42">
        <f t="shared" si="9"/>
        <v>600</v>
      </c>
      <c r="N35" s="4">
        <f t="shared" si="10"/>
        <v>612</v>
      </c>
    </row>
    <row r="36" spans="1:14" x14ac:dyDescent="0.25">
      <c r="A36" s="24">
        <v>5129</v>
      </c>
      <c r="B36" s="20" t="s">
        <v>129</v>
      </c>
      <c r="C36" s="5" t="s">
        <v>130</v>
      </c>
      <c r="D36" s="5" t="s">
        <v>131</v>
      </c>
      <c r="E36" s="32" t="s">
        <v>261</v>
      </c>
      <c r="F36" s="34">
        <v>1206</v>
      </c>
      <c r="G36" s="27">
        <f>DATEDIF("2/4/3883","9/12/4019","y")</f>
        <v>136</v>
      </c>
      <c r="H36" s="37">
        <f t="shared" si="7"/>
        <v>116</v>
      </c>
      <c r="I36" s="3">
        <v>40</v>
      </c>
      <c r="J36" s="43">
        <v>90000</v>
      </c>
      <c r="K36" s="4">
        <f t="shared" si="8"/>
        <v>91800</v>
      </c>
      <c r="L36" s="40">
        <f t="shared" si="4"/>
        <v>0.06</v>
      </c>
      <c r="M36" s="42">
        <f t="shared" si="9"/>
        <v>5400</v>
      </c>
      <c r="N36" s="4">
        <f t="shared" si="10"/>
        <v>5508</v>
      </c>
    </row>
    <row r="37" spans="1:14" x14ac:dyDescent="0.25">
      <c r="A37" s="24">
        <v>5329</v>
      </c>
      <c r="B37" s="20" t="s">
        <v>132</v>
      </c>
      <c r="C37" s="5" t="s">
        <v>133</v>
      </c>
      <c r="D37" s="5" t="s">
        <v>134</v>
      </c>
      <c r="E37" s="32">
        <v>20340</v>
      </c>
      <c r="F37" s="34">
        <v>41518</v>
      </c>
      <c r="G37" s="27">
        <f t="shared" ref="G37:G68" si="11">DATEDIF(E37,"9/12/2019","y")</f>
        <v>64</v>
      </c>
      <c r="H37" s="37">
        <f t="shared" si="7"/>
        <v>6</v>
      </c>
      <c r="I37" s="3">
        <v>40</v>
      </c>
      <c r="J37" s="43">
        <v>50000</v>
      </c>
      <c r="K37" s="4">
        <f t="shared" si="8"/>
        <v>51000</v>
      </c>
      <c r="L37" s="40" t="b">
        <f t="shared" si="4"/>
        <v>0</v>
      </c>
      <c r="M37" s="42">
        <f t="shared" si="9"/>
        <v>0</v>
      </c>
      <c r="N37" s="4">
        <f t="shared" si="10"/>
        <v>0</v>
      </c>
    </row>
    <row r="38" spans="1:14" x14ac:dyDescent="0.25">
      <c r="A38" s="24">
        <v>1206</v>
      </c>
      <c r="B38" s="20" t="s">
        <v>135</v>
      </c>
      <c r="C38" s="5" t="s">
        <v>136</v>
      </c>
      <c r="D38" s="5" t="s">
        <v>137</v>
      </c>
      <c r="E38" s="32">
        <v>15681</v>
      </c>
      <c r="F38" s="34">
        <v>27491</v>
      </c>
      <c r="G38" s="27">
        <f t="shared" si="11"/>
        <v>76</v>
      </c>
      <c r="H38" s="37">
        <f t="shared" si="7"/>
        <v>44</v>
      </c>
      <c r="I38" s="3">
        <v>40</v>
      </c>
      <c r="J38" s="43">
        <v>50000</v>
      </c>
      <c r="K38" s="4">
        <f t="shared" si="8"/>
        <v>51000</v>
      </c>
      <c r="L38" s="40">
        <f t="shared" si="4"/>
        <v>0.06</v>
      </c>
      <c r="M38" s="42">
        <f t="shared" si="9"/>
        <v>3000</v>
      </c>
      <c r="N38" s="4">
        <f t="shared" si="10"/>
        <v>3060</v>
      </c>
    </row>
    <row r="39" spans="1:14" x14ac:dyDescent="0.25">
      <c r="A39" s="24">
        <v>3060</v>
      </c>
      <c r="B39" s="20" t="s">
        <v>138</v>
      </c>
      <c r="C39" s="5" t="s">
        <v>139</v>
      </c>
      <c r="D39" s="5" t="s">
        <v>140</v>
      </c>
      <c r="E39" s="32">
        <v>25115</v>
      </c>
      <c r="F39" s="34">
        <v>39122</v>
      </c>
      <c r="G39" s="27">
        <f t="shared" si="11"/>
        <v>50</v>
      </c>
      <c r="H39" s="37">
        <f t="shared" si="7"/>
        <v>12</v>
      </c>
      <c r="I39" s="3">
        <v>40</v>
      </c>
      <c r="J39" s="43">
        <v>70000</v>
      </c>
      <c r="K39" s="4">
        <f t="shared" si="8"/>
        <v>71400</v>
      </c>
      <c r="L39" s="40">
        <f t="shared" si="4"/>
        <v>0.03</v>
      </c>
      <c r="M39" s="42">
        <f t="shared" si="9"/>
        <v>2100</v>
      </c>
      <c r="N39" s="4">
        <f t="shared" si="10"/>
        <v>2142</v>
      </c>
    </row>
    <row r="40" spans="1:14" x14ac:dyDescent="0.25">
      <c r="A40" s="24">
        <v>3582</v>
      </c>
      <c r="B40" s="20" t="s">
        <v>146</v>
      </c>
      <c r="C40" s="5" t="s">
        <v>147</v>
      </c>
      <c r="D40" s="5" t="s">
        <v>75</v>
      </c>
      <c r="E40" s="32">
        <v>29155</v>
      </c>
      <c r="F40" s="34">
        <v>40057</v>
      </c>
      <c r="G40" s="27">
        <f t="shared" si="11"/>
        <v>39</v>
      </c>
      <c r="H40" s="37">
        <f t="shared" si="7"/>
        <v>10</v>
      </c>
      <c r="I40" s="3">
        <v>40</v>
      </c>
      <c r="J40" s="43">
        <v>25000</v>
      </c>
      <c r="K40" s="4">
        <f t="shared" si="8"/>
        <v>25500</v>
      </c>
      <c r="L40" s="40">
        <f t="shared" si="4"/>
        <v>0.03</v>
      </c>
      <c r="M40" s="42">
        <f t="shared" si="9"/>
        <v>750</v>
      </c>
      <c r="N40" s="4">
        <f t="shared" si="10"/>
        <v>765</v>
      </c>
    </row>
    <row r="41" spans="1:14" x14ac:dyDescent="0.25">
      <c r="A41" s="24">
        <v>5936</v>
      </c>
      <c r="B41" s="20" t="s">
        <v>148</v>
      </c>
      <c r="C41" s="5" t="s">
        <v>149</v>
      </c>
      <c r="D41" s="5" t="s">
        <v>150</v>
      </c>
      <c r="E41" s="32">
        <v>28870</v>
      </c>
      <c r="F41" s="34">
        <v>39692</v>
      </c>
      <c r="G41" s="27">
        <f t="shared" si="11"/>
        <v>40</v>
      </c>
      <c r="H41" s="37">
        <f t="shared" si="7"/>
        <v>11</v>
      </c>
      <c r="I41" s="3">
        <v>40</v>
      </c>
      <c r="J41" s="43">
        <v>20000</v>
      </c>
      <c r="K41" s="4">
        <f t="shared" si="8"/>
        <v>20400</v>
      </c>
      <c r="L41" s="40">
        <f t="shared" si="4"/>
        <v>0.03</v>
      </c>
      <c r="M41" s="42">
        <f t="shared" si="9"/>
        <v>600</v>
      </c>
      <c r="N41" s="4">
        <f t="shared" si="10"/>
        <v>612</v>
      </c>
    </row>
    <row r="42" spans="1:14" x14ac:dyDescent="0.25">
      <c r="A42" s="24">
        <v>3923</v>
      </c>
      <c r="B42" s="20" t="s">
        <v>151</v>
      </c>
      <c r="C42" s="5" t="s">
        <v>152</v>
      </c>
      <c r="D42" s="5" t="s">
        <v>153</v>
      </c>
      <c r="E42" s="32">
        <v>9409</v>
      </c>
      <c r="F42" s="34">
        <v>38145</v>
      </c>
      <c r="G42" s="27">
        <f t="shared" si="11"/>
        <v>93</v>
      </c>
      <c r="H42" s="37">
        <f t="shared" si="7"/>
        <v>15</v>
      </c>
      <c r="I42" s="3">
        <v>40</v>
      </c>
      <c r="J42" s="43">
        <v>120000</v>
      </c>
      <c r="K42" s="4">
        <f t="shared" si="8"/>
        <v>122400</v>
      </c>
      <c r="L42" s="40">
        <f t="shared" si="4"/>
        <v>0.03</v>
      </c>
      <c r="M42" s="42">
        <f t="shared" si="9"/>
        <v>3600</v>
      </c>
      <c r="N42" s="4">
        <f t="shared" si="10"/>
        <v>3672</v>
      </c>
    </row>
    <row r="43" spans="1:14" x14ac:dyDescent="0.25">
      <c r="A43" s="24">
        <v>3571</v>
      </c>
      <c r="B43" s="20" t="s">
        <v>154</v>
      </c>
      <c r="C43" s="5" t="s">
        <v>155</v>
      </c>
      <c r="D43" s="5" t="s">
        <v>156</v>
      </c>
      <c r="E43" s="32">
        <v>28595</v>
      </c>
      <c r="F43" s="34">
        <v>39692</v>
      </c>
      <c r="G43" s="27">
        <f t="shared" si="11"/>
        <v>41</v>
      </c>
      <c r="H43" s="37">
        <f t="shared" si="7"/>
        <v>11</v>
      </c>
      <c r="I43" s="3">
        <v>40</v>
      </c>
      <c r="J43" s="43">
        <v>50000</v>
      </c>
      <c r="K43" s="4">
        <f t="shared" si="8"/>
        <v>51000</v>
      </c>
      <c r="L43" s="40">
        <f t="shared" si="4"/>
        <v>0.03</v>
      </c>
      <c r="M43" s="42">
        <f t="shared" si="9"/>
        <v>1500</v>
      </c>
      <c r="N43" s="4">
        <f t="shared" si="10"/>
        <v>1530</v>
      </c>
    </row>
    <row r="44" spans="1:14" x14ac:dyDescent="0.25">
      <c r="A44" s="24">
        <v>1016</v>
      </c>
      <c r="B44" s="20" t="s">
        <v>157</v>
      </c>
      <c r="C44" s="5" t="s">
        <v>158</v>
      </c>
      <c r="D44" s="5" t="s">
        <v>40</v>
      </c>
      <c r="E44" s="32">
        <v>27420</v>
      </c>
      <c r="F44" s="34">
        <v>34791</v>
      </c>
      <c r="G44" s="27">
        <f t="shared" si="11"/>
        <v>44</v>
      </c>
      <c r="H44" s="37">
        <f t="shared" si="7"/>
        <v>24</v>
      </c>
      <c r="I44" s="3">
        <v>40</v>
      </c>
      <c r="J44" s="43">
        <v>60000</v>
      </c>
      <c r="K44" s="4">
        <f t="shared" si="8"/>
        <v>61200</v>
      </c>
      <c r="L44" s="40">
        <f t="shared" si="4"/>
        <v>0.03</v>
      </c>
      <c r="M44" s="42">
        <f t="shared" si="9"/>
        <v>1800</v>
      </c>
      <c r="N44" s="4">
        <f t="shared" si="10"/>
        <v>1836</v>
      </c>
    </row>
    <row r="45" spans="1:14" x14ac:dyDescent="0.25">
      <c r="A45" s="24">
        <v>4302</v>
      </c>
      <c r="B45" s="20" t="s">
        <v>159</v>
      </c>
      <c r="C45" s="5" t="s">
        <v>160</v>
      </c>
      <c r="D45" s="5" t="s">
        <v>47</v>
      </c>
      <c r="E45" s="32">
        <v>29432</v>
      </c>
      <c r="F45" s="35">
        <v>39661</v>
      </c>
      <c r="G45" s="27">
        <f t="shared" si="11"/>
        <v>39</v>
      </c>
      <c r="H45" s="37">
        <f t="shared" si="7"/>
        <v>11</v>
      </c>
      <c r="I45" s="3">
        <v>40</v>
      </c>
      <c r="J45" s="41">
        <v>25423</v>
      </c>
      <c r="K45" s="4">
        <f t="shared" si="8"/>
        <v>25931.46</v>
      </c>
      <c r="L45" s="40">
        <f t="shared" si="4"/>
        <v>0.03</v>
      </c>
      <c r="M45" s="42">
        <f t="shared" si="9"/>
        <v>762.68999999999994</v>
      </c>
      <c r="N45" s="4">
        <f t="shared" si="10"/>
        <v>777.9437999999999</v>
      </c>
    </row>
    <row r="46" spans="1:14" x14ac:dyDescent="0.25">
      <c r="A46" s="24">
        <v>4902</v>
      </c>
      <c r="B46" s="20" t="s">
        <v>163</v>
      </c>
      <c r="C46" s="5" t="s">
        <v>162</v>
      </c>
      <c r="D46" s="5" t="s">
        <v>164</v>
      </c>
      <c r="E46" s="32">
        <v>22804</v>
      </c>
      <c r="F46" s="34">
        <v>26457</v>
      </c>
      <c r="G46" s="27">
        <f t="shared" si="11"/>
        <v>57</v>
      </c>
      <c r="H46" s="37">
        <f t="shared" si="7"/>
        <v>47</v>
      </c>
      <c r="I46" s="3">
        <v>40</v>
      </c>
      <c r="J46" s="43">
        <v>52000</v>
      </c>
      <c r="K46" s="4">
        <f t="shared" si="8"/>
        <v>53040</v>
      </c>
      <c r="L46" s="40">
        <f t="shared" si="4"/>
        <v>0.06</v>
      </c>
      <c r="M46" s="42">
        <f t="shared" si="9"/>
        <v>3120</v>
      </c>
      <c r="N46" s="4">
        <f t="shared" si="10"/>
        <v>3182.4</v>
      </c>
    </row>
    <row r="47" spans="1:14" x14ac:dyDescent="0.25">
      <c r="A47" s="24">
        <v>5186</v>
      </c>
      <c r="B47" s="20" t="s">
        <v>161</v>
      </c>
      <c r="C47" s="5" t="s">
        <v>162</v>
      </c>
      <c r="D47" s="5" t="s">
        <v>47</v>
      </c>
      <c r="E47" s="32">
        <v>29264</v>
      </c>
      <c r="F47" s="35">
        <v>39661</v>
      </c>
      <c r="G47" s="27">
        <f t="shared" si="11"/>
        <v>39</v>
      </c>
      <c r="H47" s="37">
        <f t="shared" si="7"/>
        <v>11</v>
      </c>
      <c r="I47" s="3">
        <v>40</v>
      </c>
      <c r="J47" s="41">
        <v>25423</v>
      </c>
      <c r="K47" s="4">
        <f t="shared" si="8"/>
        <v>25931.46</v>
      </c>
      <c r="L47" s="40">
        <f t="shared" si="4"/>
        <v>0.03</v>
      </c>
      <c r="M47" s="42">
        <f t="shared" si="9"/>
        <v>762.68999999999994</v>
      </c>
      <c r="N47" s="4">
        <f t="shared" si="10"/>
        <v>777.9437999999999</v>
      </c>
    </row>
    <row r="48" spans="1:14" x14ac:dyDescent="0.25">
      <c r="A48" s="24">
        <v>2649</v>
      </c>
      <c r="B48" s="20" t="s">
        <v>165</v>
      </c>
      <c r="C48" s="5" t="s">
        <v>166</v>
      </c>
      <c r="D48" s="5" t="s">
        <v>262</v>
      </c>
      <c r="E48" s="32">
        <v>24541</v>
      </c>
      <c r="F48" s="34">
        <v>40422</v>
      </c>
      <c r="G48" s="27">
        <f t="shared" si="11"/>
        <v>52</v>
      </c>
      <c r="H48" s="37">
        <f t="shared" si="7"/>
        <v>9</v>
      </c>
      <c r="I48" s="3">
        <v>40</v>
      </c>
      <c r="J48" s="43">
        <v>85000</v>
      </c>
      <c r="K48" s="4">
        <f t="shared" si="8"/>
        <v>86700</v>
      </c>
      <c r="L48" s="40" t="b">
        <f t="shared" si="4"/>
        <v>0</v>
      </c>
      <c r="M48" s="42">
        <f t="shared" si="9"/>
        <v>0</v>
      </c>
      <c r="N48" s="4">
        <f t="shared" si="10"/>
        <v>0</v>
      </c>
    </row>
    <row r="49" spans="1:14" x14ac:dyDescent="0.25">
      <c r="A49" s="24">
        <v>2832</v>
      </c>
      <c r="B49" s="20" t="s">
        <v>169</v>
      </c>
      <c r="C49" s="5" t="s">
        <v>170</v>
      </c>
      <c r="D49" s="5" t="s">
        <v>47</v>
      </c>
      <c r="E49" s="32">
        <v>29379</v>
      </c>
      <c r="F49" s="35">
        <v>39661</v>
      </c>
      <c r="G49" s="27">
        <f t="shared" si="11"/>
        <v>39</v>
      </c>
      <c r="H49" s="37">
        <f t="shared" si="7"/>
        <v>11</v>
      </c>
      <c r="I49" s="3">
        <v>40</v>
      </c>
      <c r="J49" s="41">
        <v>25423</v>
      </c>
      <c r="K49" s="4">
        <f t="shared" si="8"/>
        <v>25931.46</v>
      </c>
      <c r="L49" s="40">
        <f t="shared" si="4"/>
        <v>0.03</v>
      </c>
      <c r="M49" s="42">
        <f t="shared" si="9"/>
        <v>762.68999999999994</v>
      </c>
      <c r="N49" s="4">
        <f t="shared" si="10"/>
        <v>777.9437999999999</v>
      </c>
    </row>
    <row r="50" spans="1:14" x14ac:dyDescent="0.25">
      <c r="A50" s="24">
        <v>2802</v>
      </c>
      <c r="B50" s="20" t="s">
        <v>167</v>
      </c>
      <c r="C50" s="5" t="s">
        <v>168</v>
      </c>
      <c r="D50" s="5" t="s">
        <v>54</v>
      </c>
      <c r="E50" s="32">
        <v>29377</v>
      </c>
      <c r="F50" s="35">
        <v>39661</v>
      </c>
      <c r="G50" s="27">
        <f t="shared" si="11"/>
        <v>39</v>
      </c>
      <c r="H50" s="37">
        <f t="shared" si="7"/>
        <v>11</v>
      </c>
      <c r="I50" s="3">
        <v>40</v>
      </c>
      <c r="J50" s="43">
        <v>10000</v>
      </c>
      <c r="K50" s="4">
        <f t="shared" si="8"/>
        <v>10200</v>
      </c>
      <c r="L50" s="40">
        <f t="shared" si="4"/>
        <v>0.03</v>
      </c>
      <c r="M50" s="42">
        <f t="shared" si="9"/>
        <v>300</v>
      </c>
      <c r="N50" s="4">
        <f t="shared" si="10"/>
        <v>306</v>
      </c>
    </row>
    <row r="51" spans="1:14" x14ac:dyDescent="0.25">
      <c r="A51" s="24">
        <v>2073</v>
      </c>
      <c r="B51" s="20" t="s">
        <v>171</v>
      </c>
      <c r="C51" s="5" t="s">
        <v>172</v>
      </c>
      <c r="D51" s="5" t="s">
        <v>173</v>
      </c>
      <c r="E51" s="32">
        <v>17079</v>
      </c>
      <c r="F51" s="34">
        <v>24351</v>
      </c>
      <c r="G51" s="27">
        <f t="shared" si="11"/>
        <v>72</v>
      </c>
      <c r="H51" s="37">
        <f t="shared" si="7"/>
        <v>53</v>
      </c>
      <c r="I51" s="3">
        <v>40</v>
      </c>
      <c r="J51" s="43">
        <v>95000</v>
      </c>
      <c r="K51" s="4">
        <f t="shared" si="8"/>
        <v>96900</v>
      </c>
      <c r="L51" s="40">
        <f t="shared" si="4"/>
        <v>0.06</v>
      </c>
      <c r="M51" s="42">
        <f t="shared" si="9"/>
        <v>5700</v>
      </c>
      <c r="N51" s="4">
        <f t="shared" si="10"/>
        <v>5814</v>
      </c>
    </row>
    <row r="52" spans="1:14" x14ac:dyDescent="0.25">
      <c r="A52" s="24">
        <v>4371</v>
      </c>
      <c r="B52" s="20" t="s">
        <v>174</v>
      </c>
      <c r="C52" s="5" t="s">
        <v>175</v>
      </c>
      <c r="D52" s="5" t="s">
        <v>94</v>
      </c>
      <c r="E52" s="32">
        <v>16560</v>
      </c>
      <c r="F52" s="34">
        <v>23925</v>
      </c>
      <c r="G52" s="27">
        <f t="shared" si="11"/>
        <v>74</v>
      </c>
      <c r="H52" s="37">
        <f t="shared" si="7"/>
        <v>54</v>
      </c>
      <c r="I52" s="3">
        <v>40</v>
      </c>
      <c r="J52" s="43">
        <v>55000</v>
      </c>
      <c r="K52" s="4">
        <f t="shared" si="8"/>
        <v>56100</v>
      </c>
      <c r="L52" s="40">
        <f t="shared" si="4"/>
        <v>0.06</v>
      </c>
      <c r="M52" s="42">
        <f t="shared" si="9"/>
        <v>3300</v>
      </c>
      <c r="N52" s="4">
        <f t="shared" si="10"/>
        <v>3366</v>
      </c>
    </row>
    <row r="53" spans="1:14" x14ac:dyDescent="0.25">
      <c r="A53" s="24">
        <v>1489</v>
      </c>
      <c r="B53" s="20" t="s">
        <v>176</v>
      </c>
      <c r="C53" s="5" t="s">
        <v>177</v>
      </c>
      <c r="D53" s="5" t="s">
        <v>178</v>
      </c>
      <c r="E53" s="32">
        <v>13052</v>
      </c>
      <c r="F53" s="34">
        <v>20357</v>
      </c>
      <c r="G53" s="27">
        <f t="shared" si="11"/>
        <v>83</v>
      </c>
      <c r="H53" s="37">
        <f t="shared" si="7"/>
        <v>64</v>
      </c>
      <c r="I53" s="3">
        <v>40</v>
      </c>
      <c r="J53" s="43">
        <v>85000</v>
      </c>
      <c r="K53" s="4">
        <f t="shared" si="8"/>
        <v>86700</v>
      </c>
      <c r="L53" s="40">
        <f t="shared" si="4"/>
        <v>0.06</v>
      </c>
      <c r="M53" s="42">
        <f t="shared" si="9"/>
        <v>5100</v>
      </c>
      <c r="N53" s="4">
        <f t="shared" si="10"/>
        <v>5202</v>
      </c>
    </row>
    <row r="54" spans="1:14" x14ac:dyDescent="0.25">
      <c r="A54" s="24">
        <v>5893</v>
      </c>
      <c r="B54" s="20" t="s">
        <v>182</v>
      </c>
      <c r="C54" s="5" t="s">
        <v>183</v>
      </c>
      <c r="D54" s="5" t="s">
        <v>47</v>
      </c>
      <c r="E54" s="32">
        <v>29476</v>
      </c>
      <c r="F54" s="35">
        <v>39661</v>
      </c>
      <c r="G54" s="27">
        <f t="shared" si="11"/>
        <v>39</v>
      </c>
      <c r="H54" s="37">
        <f t="shared" si="7"/>
        <v>11</v>
      </c>
      <c r="I54" s="3">
        <v>40</v>
      </c>
      <c r="J54" s="41">
        <v>25423</v>
      </c>
      <c r="K54" s="4">
        <f t="shared" si="8"/>
        <v>25931.46</v>
      </c>
      <c r="L54" s="40">
        <f t="shared" si="4"/>
        <v>0.03</v>
      </c>
      <c r="M54" s="42">
        <f t="shared" si="9"/>
        <v>762.68999999999994</v>
      </c>
      <c r="N54" s="4">
        <f t="shared" si="10"/>
        <v>777.9437999999999</v>
      </c>
    </row>
    <row r="55" spans="1:14" x14ac:dyDescent="0.25">
      <c r="A55" s="24">
        <v>2351</v>
      </c>
      <c r="B55" s="20" t="s">
        <v>184</v>
      </c>
      <c r="C55" s="5" t="s">
        <v>183</v>
      </c>
      <c r="D55" s="5" t="s">
        <v>47</v>
      </c>
      <c r="E55" s="32">
        <v>29476</v>
      </c>
      <c r="F55" s="35">
        <v>39661</v>
      </c>
      <c r="G55" s="27">
        <f t="shared" si="11"/>
        <v>39</v>
      </c>
      <c r="H55" s="37">
        <f t="shared" si="7"/>
        <v>11</v>
      </c>
      <c r="I55" s="3">
        <v>40</v>
      </c>
      <c r="J55" s="41">
        <v>25423</v>
      </c>
      <c r="K55" s="4">
        <f t="shared" si="8"/>
        <v>25931.46</v>
      </c>
      <c r="L55" s="40">
        <f t="shared" si="4"/>
        <v>0.03</v>
      </c>
      <c r="M55" s="42">
        <f t="shared" si="9"/>
        <v>762.68999999999994</v>
      </c>
      <c r="N55" s="4">
        <f t="shared" si="10"/>
        <v>777.9437999999999</v>
      </c>
    </row>
    <row r="56" spans="1:14" x14ac:dyDescent="0.25">
      <c r="A56" s="24">
        <v>2736</v>
      </c>
      <c r="B56" s="20" t="s">
        <v>179</v>
      </c>
      <c r="C56" s="5" t="s">
        <v>180</v>
      </c>
      <c r="D56" s="5" t="s">
        <v>181</v>
      </c>
      <c r="E56" s="32">
        <v>24752</v>
      </c>
      <c r="F56" s="34">
        <v>31989</v>
      </c>
      <c r="G56" s="27">
        <f t="shared" si="11"/>
        <v>51</v>
      </c>
      <c r="H56" s="37">
        <f t="shared" si="7"/>
        <v>32</v>
      </c>
      <c r="I56" s="3">
        <v>40</v>
      </c>
      <c r="J56" s="43">
        <v>10000</v>
      </c>
      <c r="K56" s="4">
        <f t="shared" si="8"/>
        <v>10200</v>
      </c>
      <c r="L56" s="40">
        <f t="shared" si="4"/>
        <v>0.06</v>
      </c>
      <c r="M56" s="42">
        <f t="shared" si="9"/>
        <v>600</v>
      </c>
      <c r="N56" s="4">
        <f t="shared" si="10"/>
        <v>612</v>
      </c>
    </row>
    <row r="57" spans="1:14" x14ac:dyDescent="0.25">
      <c r="A57" s="24">
        <v>2211</v>
      </c>
      <c r="B57" s="20" t="s">
        <v>185</v>
      </c>
      <c r="C57" s="5" t="s">
        <v>186</v>
      </c>
      <c r="D57" s="5" t="s">
        <v>187</v>
      </c>
      <c r="E57" s="32">
        <v>22045</v>
      </c>
      <c r="F57" s="34">
        <v>37353</v>
      </c>
      <c r="G57" s="27">
        <f t="shared" si="11"/>
        <v>59</v>
      </c>
      <c r="H57" s="37">
        <f t="shared" si="7"/>
        <v>17</v>
      </c>
      <c r="I57" s="3">
        <v>40</v>
      </c>
      <c r="J57" s="43">
        <v>60000</v>
      </c>
      <c r="K57" s="4">
        <f t="shared" si="8"/>
        <v>61200</v>
      </c>
      <c r="L57" s="40">
        <f t="shared" si="4"/>
        <v>0.03</v>
      </c>
      <c r="M57" s="42">
        <f t="shared" si="9"/>
        <v>1800</v>
      </c>
      <c r="N57" s="4">
        <f t="shared" si="10"/>
        <v>1836</v>
      </c>
    </row>
    <row r="58" spans="1:14" x14ac:dyDescent="0.25">
      <c r="A58" s="24">
        <v>3946</v>
      </c>
      <c r="B58" s="20" t="s">
        <v>143</v>
      </c>
      <c r="C58" s="5" t="s">
        <v>144</v>
      </c>
      <c r="D58" s="5" t="s">
        <v>145</v>
      </c>
      <c r="E58" s="32">
        <v>29433</v>
      </c>
      <c r="F58" s="35">
        <v>39661</v>
      </c>
      <c r="G58" s="27">
        <f t="shared" si="11"/>
        <v>39</v>
      </c>
      <c r="H58" s="37">
        <f t="shared" si="7"/>
        <v>11</v>
      </c>
      <c r="I58" s="3">
        <v>40</v>
      </c>
      <c r="J58" s="43">
        <v>25423</v>
      </c>
      <c r="K58" s="4">
        <f t="shared" si="8"/>
        <v>25931.46</v>
      </c>
      <c r="L58" s="40">
        <f t="shared" si="4"/>
        <v>0.03</v>
      </c>
      <c r="M58" s="42">
        <f t="shared" si="9"/>
        <v>762.68999999999994</v>
      </c>
      <c r="N58" s="4">
        <f t="shared" si="10"/>
        <v>777.9437999999999</v>
      </c>
    </row>
    <row r="59" spans="1:14" x14ac:dyDescent="0.25">
      <c r="A59" s="24">
        <v>2635</v>
      </c>
      <c r="B59" s="20" t="s">
        <v>188</v>
      </c>
      <c r="C59" s="5" t="s">
        <v>189</v>
      </c>
      <c r="D59" s="5" t="s">
        <v>262</v>
      </c>
      <c r="E59" s="32">
        <v>24011</v>
      </c>
      <c r="F59" s="34">
        <v>39326</v>
      </c>
      <c r="G59" s="27">
        <f t="shared" si="11"/>
        <v>53</v>
      </c>
      <c r="H59" s="37">
        <f t="shared" si="7"/>
        <v>12</v>
      </c>
      <c r="I59" s="3">
        <v>40</v>
      </c>
      <c r="J59" s="43">
        <v>85000</v>
      </c>
      <c r="K59" s="4">
        <f t="shared" si="8"/>
        <v>86700</v>
      </c>
      <c r="L59" s="40">
        <f t="shared" si="4"/>
        <v>0.03</v>
      </c>
      <c r="M59" s="42">
        <f t="shared" si="9"/>
        <v>2550</v>
      </c>
      <c r="N59" s="4">
        <f t="shared" si="10"/>
        <v>2601</v>
      </c>
    </row>
    <row r="60" spans="1:14" x14ac:dyDescent="0.25">
      <c r="A60" s="24">
        <v>2867</v>
      </c>
      <c r="B60" s="20" t="s">
        <v>190</v>
      </c>
      <c r="C60" s="5" t="s">
        <v>191</v>
      </c>
      <c r="D60" s="5" t="s">
        <v>192</v>
      </c>
      <c r="E60" s="32">
        <v>378</v>
      </c>
      <c r="F60" s="34">
        <v>7465</v>
      </c>
      <c r="G60" s="27">
        <f t="shared" si="11"/>
        <v>118</v>
      </c>
      <c r="H60" s="37">
        <f t="shared" si="7"/>
        <v>99</v>
      </c>
      <c r="I60" s="3">
        <v>40</v>
      </c>
      <c r="J60" s="43">
        <v>10000</v>
      </c>
      <c r="K60" s="4">
        <f t="shared" si="8"/>
        <v>10200</v>
      </c>
      <c r="L60" s="40">
        <f t="shared" si="4"/>
        <v>0.06</v>
      </c>
      <c r="M60" s="42">
        <f t="shared" si="9"/>
        <v>600</v>
      </c>
      <c r="N60" s="4">
        <f t="shared" si="10"/>
        <v>612</v>
      </c>
    </row>
    <row r="61" spans="1:14" x14ac:dyDescent="0.25">
      <c r="A61" s="24">
        <v>3054</v>
      </c>
      <c r="B61" s="20" t="s">
        <v>193</v>
      </c>
      <c r="C61" s="5" t="s">
        <v>194</v>
      </c>
      <c r="D61" s="5" t="s">
        <v>195</v>
      </c>
      <c r="E61" s="32">
        <v>17167</v>
      </c>
      <c r="F61" s="34">
        <v>21916</v>
      </c>
      <c r="G61" s="27">
        <f t="shared" si="11"/>
        <v>72</v>
      </c>
      <c r="H61" s="37">
        <f t="shared" si="7"/>
        <v>60</v>
      </c>
      <c r="I61" s="3">
        <v>40</v>
      </c>
      <c r="J61" s="43">
        <v>100000</v>
      </c>
      <c r="K61" s="4">
        <f t="shared" si="8"/>
        <v>102000</v>
      </c>
      <c r="L61" s="40">
        <f t="shared" si="4"/>
        <v>0.06</v>
      </c>
      <c r="M61" s="42">
        <f t="shared" si="9"/>
        <v>6000</v>
      </c>
      <c r="N61" s="4">
        <f t="shared" si="10"/>
        <v>6120</v>
      </c>
    </row>
    <row r="62" spans="1:14" x14ac:dyDescent="0.25">
      <c r="A62" s="24">
        <v>2203</v>
      </c>
      <c r="B62" s="20" t="s">
        <v>196</v>
      </c>
      <c r="C62" s="5" t="s">
        <v>197</v>
      </c>
      <c r="D62" s="5" t="s">
        <v>198</v>
      </c>
      <c r="E62" s="32">
        <v>7414</v>
      </c>
      <c r="F62" s="34">
        <v>38469</v>
      </c>
      <c r="G62" s="27">
        <f t="shared" si="11"/>
        <v>99</v>
      </c>
      <c r="H62" s="37">
        <f t="shared" si="7"/>
        <v>14</v>
      </c>
      <c r="I62" s="3">
        <v>40</v>
      </c>
      <c r="J62" s="43">
        <v>75000</v>
      </c>
      <c r="K62" s="4">
        <f t="shared" si="8"/>
        <v>76500</v>
      </c>
      <c r="L62" s="40">
        <f t="shared" si="4"/>
        <v>0.03</v>
      </c>
      <c r="M62" s="42">
        <f t="shared" si="9"/>
        <v>2250</v>
      </c>
      <c r="N62" s="4">
        <f t="shared" si="10"/>
        <v>2295</v>
      </c>
    </row>
    <row r="63" spans="1:14" x14ac:dyDescent="0.25">
      <c r="A63" s="24">
        <v>1903</v>
      </c>
      <c r="B63" s="20" t="s">
        <v>199</v>
      </c>
      <c r="C63" s="5" t="s">
        <v>200</v>
      </c>
      <c r="D63" s="5" t="s">
        <v>201</v>
      </c>
      <c r="E63" s="32">
        <v>14922</v>
      </c>
      <c r="F63" s="34">
        <v>31236</v>
      </c>
      <c r="G63" s="27">
        <f t="shared" si="11"/>
        <v>78</v>
      </c>
      <c r="H63" s="37">
        <f t="shared" si="7"/>
        <v>34</v>
      </c>
      <c r="I63" s="3">
        <v>40</v>
      </c>
      <c r="J63" s="43">
        <v>90000</v>
      </c>
      <c r="K63" s="4">
        <f t="shared" si="8"/>
        <v>91800</v>
      </c>
      <c r="L63" s="40">
        <f t="shared" si="4"/>
        <v>0.06</v>
      </c>
      <c r="M63" s="42">
        <f t="shared" si="9"/>
        <v>5400</v>
      </c>
      <c r="N63" s="4">
        <f t="shared" si="10"/>
        <v>5508</v>
      </c>
    </row>
    <row r="64" spans="1:14" x14ac:dyDescent="0.25">
      <c r="A64" s="24">
        <v>2977</v>
      </c>
      <c r="B64" s="20" t="s">
        <v>202</v>
      </c>
      <c r="C64" s="5" t="s">
        <v>203</v>
      </c>
      <c r="D64" s="5" t="s">
        <v>94</v>
      </c>
      <c r="E64" s="32">
        <v>18821</v>
      </c>
      <c r="F64" s="34">
        <v>30031</v>
      </c>
      <c r="G64" s="27">
        <f t="shared" si="11"/>
        <v>68</v>
      </c>
      <c r="H64" s="37">
        <f t="shared" si="7"/>
        <v>37</v>
      </c>
      <c r="I64" s="3">
        <v>40</v>
      </c>
      <c r="J64" s="43">
        <v>55000</v>
      </c>
      <c r="K64" s="4">
        <f t="shared" si="8"/>
        <v>56100</v>
      </c>
      <c r="L64" s="40">
        <f t="shared" si="4"/>
        <v>0.06</v>
      </c>
      <c r="M64" s="42">
        <f t="shared" si="9"/>
        <v>3300</v>
      </c>
      <c r="N64" s="4">
        <f t="shared" si="10"/>
        <v>3366</v>
      </c>
    </row>
    <row r="65" spans="1:14" x14ac:dyDescent="0.25">
      <c r="A65" s="24">
        <v>5223</v>
      </c>
      <c r="B65" s="20" t="s">
        <v>204</v>
      </c>
      <c r="C65" s="5" t="s">
        <v>205</v>
      </c>
      <c r="D65" s="5" t="s">
        <v>206</v>
      </c>
      <c r="E65" s="32">
        <v>28633</v>
      </c>
      <c r="F65" s="34">
        <v>38234</v>
      </c>
      <c r="G65" s="27">
        <f t="shared" si="11"/>
        <v>41</v>
      </c>
      <c r="H65" s="37">
        <f t="shared" si="7"/>
        <v>15</v>
      </c>
      <c r="I65" s="3">
        <v>40</v>
      </c>
      <c r="J65" s="43">
        <v>47000</v>
      </c>
      <c r="K65" s="4">
        <f t="shared" si="8"/>
        <v>47940</v>
      </c>
      <c r="L65" s="40">
        <f t="shared" si="4"/>
        <v>0.03</v>
      </c>
      <c r="M65" s="42">
        <f t="shared" si="9"/>
        <v>1410</v>
      </c>
      <c r="N65" s="4">
        <f t="shared" si="10"/>
        <v>1438.2</v>
      </c>
    </row>
    <row r="66" spans="1:14" x14ac:dyDescent="0.25">
      <c r="A66" s="24">
        <v>4806</v>
      </c>
      <c r="B66" s="20" t="s">
        <v>207</v>
      </c>
      <c r="C66" s="5" t="s">
        <v>208</v>
      </c>
      <c r="D66" s="5" t="s">
        <v>209</v>
      </c>
      <c r="E66" s="32">
        <v>24940</v>
      </c>
      <c r="F66" s="34">
        <v>32298</v>
      </c>
      <c r="G66" s="27">
        <f t="shared" si="11"/>
        <v>51</v>
      </c>
      <c r="H66" s="37">
        <f t="shared" ref="H66:H87" si="12">DATEDIF(F66,"01/01/2020","y")</f>
        <v>31</v>
      </c>
      <c r="I66" s="3">
        <v>40</v>
      </c>
      <c r="J66" s="43">
        <v>45000</v>
      </c>
      <c r="K66" s="4">
        <f t="shared" ref="K66:K87" si="13">J66*1.02</f>
        <v>45900</v>
      </c>
      <c r="L66" s="40">
        <f t="shared" si="4"/>
        <v>0.06</v>
      </c>
      <c r="M66" s="42">
        <f t="shared" ref="M66:M87" si="14">J66*L66</f>
        <v>2700</v>
      </c>
      <c r="N66" s="4">
        <f t="shared" ref="N66:N87" si="15">K66*L66</f>
        <v>2754</v>
      </c>
    </row>
    <row r="67" spans="1:14" x14ac:dyDescent="0.25">
      <c r="A67" s="24">
        <v>1247</v>
      </c>
      <c r="B67" s="20" t="s">
        <v>210</v>
      </c>
      <c r="C67" s="5" t="s">
        <v>211</v>
      </c>
      <c r="D67" s="5" t="s">
        <v>212</v>
      </c>
      <c r="E67" s="32">
        <v>14729</v>
      </c>
      <c r="F67" s="34">
        <v>41518</v>
      </c>
      <c r="G67" s="27">
        <f t="shared" si="11"/>
        <v>79</v>
      </c>
      <c r="H67" s="37">
        <f t="shared" si="12"/>
        <v>6</v>
      </c>
      <c r="I67" s="3">
        <v>40</v>
      </c>
      <c r="J67" s="43">
        <v>82000</v>
      </c>
      <c r="K67" s="4">
        <f t="shared" si="13"/>
        <v>83640</v>
      </c>
      <c r="L67" s="40" t="b">
        <f t="shared" ref="L67:L87" si="16">IF(H67&gt;=25,0.06,IF(H67&gt;=10,0.03))</f>
        <v>0</v>
      </c>
      <c r="M67" s="42">
        <f t="shared" si="14"/>
        <v>0</v>
      </c>
      <c r="N67" s="4">
        <f t="shared" si="15"/>
        <v>0</v>
      </c>
    </row>
    <row r="68" spans="1:14" x14ac:dyDescent="0.25">
      <c r="A68" s="24">
        <v>5436</v>
      </c>
      <c r="B68" s="20" t="s">
        <v>213</v>
      </c>
      <c r="C68" s="5" t="s">
        <v>214</v>
      </c>
      <c r="D68" s="5" t="s">
        <v>47</v>
      </c>
      <c r="E68" s="32">
        <v>29539</v>
      </c>
      <c r="F68" s="35">
        <v>39661</v>
      </c>
      <c r="G68" s="27">
        <f t="shared" si="11"/>
        <v>38</v>
      </c>
      <c r="H68" s="37">
        <f t="shared" si="12"/>
        <v>11</v>
      </c>
      <c r="I68" s="3">
        <v>40</v>
      </c>
      <c r="J68" s="41">
        <v>25423</v>
      </c>
      <c r="K68" s="4">
        <f t="shared" si="13"/>
        <v>25931.46</v>
      </c>
      <c r="L68" s="40">
        <f t="shared" si="16"/>
        <v>0.03</v>
      </c>
      <c r="M68" s="42">
        <f t="shared" si="14"/>
        <v>762.68999999999994</v>
      </c>
      <c r="N68" s="4">
        <f t="shared" si="15"/>
        <v>777.9437999999999</v>
      </c>
    </row>
    <row r="69" spans="1:14" x14ac:dyDescent="0.25">
      <c r="A69" s="24">
        <v>2847</v>
      </c>
      <c r="B69" s="20" t="s">
        <v>215</v>
      </c>
      <c r="C69" s="5" t="s">
        <v>216</v>
      </c>
      <c r="D69" s="5" t="s">
        <v>212</v>
      </c>
      <c r="E69" s="32">
        <v>16811</v>
      </c>
      <c r="F69" s="34">
        <v>24351</v>
      </c>
      <c r="G69" s="27">
        <f t="shared" ref="G69:G87" si="17">DATEDIF(E69,"9/12/2019","y")</f>
        <v>73</v>
      </c>
      <c r="H69" s="37">
        <f t="shared" si="12"/>
        <v>53</v>
      </c>
      <c r="I69" s="3">
        <v>40</v>
      </c>
      <c r="J69" s="43">
        <v>90000</v>
      </c>
      <c r="K69" s="4">
        <f t="shared" si="13"/>
        <v>91800</v>
      </c>
      <c r="L69" s="40">
        <f t="shared" si="16"/>
        <v>0.06</v>
      </c>
      <c r="M69" s="42">
        <f t="shared" si="14"/>
        <v>5400</v>
      </c>
      <c r="N69" s="4">
        <f t="shared" si="15"/>
        <v>5508</v>
      </c>
    </row>
    <row r="70" spans="1:14" x14ac:dyDescent="0.25">
      <c r="A70" s="24">
        <v>1620</v>
      </c>
      <c r="B70" s="20" t="s">
        <v>217</v>
      </c>
      <c r="C70" s="5" t="s">
        <v>218</v>
      </c>
      <c r="D70" s="5" t="s">
        <v>75</v>
      </c>
      <c r="E70" s="32">
        <v>28570</v>
      </c>
      <c r="F70" s="34">
        <v>39692</v>
      </c>
      <c r="G70" s="27">
        <f t="shared" si="17"/>
        <v>41</v>
      </c>
      <c r="H70" s="37">
        <f t="shared" si="12"/>
        <v>11</v>
      </c>
      <c r="I70" s="3">
        <v>40</v>
      </c>
      <c r="J70" s="43">
        <v>25000</v>
      </c>
      <c r="K70" s="4">
        <f t="shared" si="13"/>
        <v>25500</v>
      </c>
      <c r="L70" s="40">
        <f t="shared" si="16"/>
        <v>0.03</v>
      </c>
      <c r="M70" s="42">
        <f t="shared" si="14"/>
        <v>750</v>
      </c>
      <c r="N70" s="4">
        <f t="shared" si="15"/>
        <v>765</v>
      </c>
    </row>
    <row r="71" spans="1:14" x14ac:dyDescent="0.25">
      <c r="A71" s="24">
        <v>2189</v>
      </c>
      <c r="B71" s="20" t="s">
        <v>219</v>
      </c>
      <c r="C71" s="5" t="s">
        <v>220</v>
      </c>
      <c r="D71" s="5" t="s">
        <v>221</v>
      </c>
      <c r="E71" s="32">
        <v>15476</v>
      </c>
      <c r="F71" s="34">
        <v>26543</v>
      </c>
      <c r="G71" s="27">
        <f t="shared" si="17"/>
        <v>77</v>
      </c>
      <c r="H71" s="37">
        <f t="shared" si="12"/>
        <v>47</v>
      </c>
      <c r="I71" s="3">
        <v>40</v>
      </c>
      <c r="J71" s="43">
        <v>72000</v>
      </c>
      <c r="K71" s="4">
        <f t="shared" si="13"/>
        <v>73440</v>
      </c>
      <c r="L71" s="40">
        <f t="shared" si="16"/>
        <v>0.06</v>
      </c>
      <c r="M71" s="42">
        <f t="shared" si="14"/>
        <v>4320</v>
      </c>
      <c r="N71" s="4">
        <f t="shared" si="15"/>
        <v>4406.3999999999996</v>
      </c>
    </row>
    <row r="72" spans="1:14" x14ac:dyDescent="0.25">
      <c r="A72" s="24">
        <v>4777</v>
      </c>
      <c r="B72" s="20" t="s">
        <v>222</v>
      </c>
      <c r="C72" s="5" t="s">
        <v>223</v>
      </c>
      <c r="D72" s="5" t="s">
        <v>47</v>
      </c>
      <c r="E72" s="32">
        <v>29684</v>
      </c>
      <c r="F72" s="35">
        <v>39661</v>
      </c>
      <c r="G72" s="27">
        <f t="shared" si="17"/>
        <v>38</v>
      </c>
      <c r="H72" s="37">
        <f t="shared" si="12"/>
        <v>11</v>
      </c>
      <c r="I72" s="3">
        <v>40</v>
      </c>
      <c r="J72" s="41">
        <v>25423</v>
      </c>
      <c r="K72" s="4">
        <f t="shared" si="13"/>
        <v>25931.46</v>
      </c>
      <c r="L72" s="40">
        <f t="shared" si="16"/>
        <v>0.03</v>
      </c>
      <c r="M72" s="42">
        <f t="shared" si="14"/>
        <v>762.68999999999994</v>
      </c>
      <c r="N72" s="4">
        <f t="shared" si="15"/>
        <v>777.9437999999999</v>
      </c>
    </row>
    <row r="73" spans="1:14" x14ac:dyDescent="0.25">
      <c r="A73" s="24">
        <v>1182</v>
      </c>
      <c r="B73" s="20" t="s">
        <v>225</v>
      </c>
      <c r="C73" s="5" t="s">
        <v>224</v>
      </c>
      <c r="D73" s="5" t="s">
        <v>94</v>
      </c>
      <c r="E73" s="32">
        <v>28612</v>
      </c>
      <c r="F73" s="34">
        <v>36893</v>
      </c>
      <c r="G73" s="27">
        <f t="shared" si="17"/>
        <v>41</v>
      </c>
      <c r="H73" s="37">
        <f t="shared" si="12"/>
        <v>18</v>
      </c>
      <c r="I73" s="3">
        <v>40</v>
      </c>
      <c r="J73" s="43">
        <v>55000</v>
      </c>
      <c r="K73" s="4">
        <f t="shared" si="13"/>
        <v>56100</v>
      </c>
      <c r="L73" s="40">
        <f t="shared" si="16"/>
        <v>0.03</v>
      </c>
      <c r="M73" s="42">
        <f t="shared" si="14"/>
        <v>1650</v>
      </c>
      <c r="N73" s="4">
        <f t="shared" si="15"/>
        <v>1683</v>
      </c>
    </row>
    <row r="74" spans="1:14" x14ac:dyDescent="0.25">
      <c r="A74" s="24">
        <v>1940</v>
      </c>
      <c r="B74" s="20" t="s">
        <v>226</v>
      </c>
      <c r="C74" s="5" t="s">
        <v>227</v>
      </c>
      <c r="D74" s="5" t="s">
        <v>228</v>
      </c>
      <c r="E74" s="32">
        <v>19062</v>
      </c>
      <c r="F74" s="34">
        <v>25812</v>
      </c>
      <c r="G74" s="27">
        <f t="shared" si="17"/>
        <v>67</v>
      </c>
      <c r="H74" s="37">
        <f t="shared" si="12"/>
        <v>49</v>
      </c>
      <c r="I74" s="3">
        <v>40</v>
      </c>
      <c r="J74" s="43">
        <v>78000</v>
      </c>
      <c r="K74" s="4">
        <f t="shared" si="13"/>
        <v>79560</v>
      </c>
      <c r="L74" s="40">
        <f t="shared" si="16"/>
        <v>0.06</v>
      </c>
      <c r="M74" s="42">
        <f t="shared" si="14"/>
        <v>4680</v>
      </c>
      <c r="N74" s="4">
        <f t="shared" si="15"/>
        <v>4773.5999999999995</v>
      </c>
    </row>
    <row r="75" spans="1:14" x14ac:dyDescent="0.25">
      <c r="A75" s="24">
        <v>3965</v>
      </c>
      <c r="B75" s="20" t="s">
        <v>229</v>
      </c>
      <c r="C75" s="5" t="s">
        <v>230</v>
      </c>
      <c r="D75" s="5" t="s">
        <v>231</v>
      </c>
      <c r="E75" s="32">
        <v>20327</v>
      </c>
      <c r="F75" s="34">
        <v>31294</v>
      </c>
      <c r="G75" s="27">
        <f t="shared" si="17"/>
        <v>64</v>
      </c>
      <c r="H75" s="37">
        <f t="shared" si="12"/>
        <v>34</v>
      </c>
      <c r="I75" s="3">
        <v>40</v>
      </c>
      <c r="J75" s="43">
        <v>95000</v>
      </c>
      <c r="K75" s="4">
        <f t="shared" si="13"/>
        <v>96900</v>
      </c>
      <c r="L75" s="40">
        <f t="shared" si="16"/>
        <v>0.06</v>
      </c>
      <c r="M75" s="42">
        <f t="shared" si="14"/>
        <v>5700</v>
      </c>
      <c r="N75" s="4">
        <f t="shared" si="15"/>
        <v>5814</v>
      </c>
    </row>
    <row r="76" spans="1:14" x14ac:dyDescent="0.25">
      <c r="A76" s="24">
        <v>4763</v>
      </c>
      <c r="B76" s="20" t="s">
        <v>232</v>
      </c>
      <c r="C76" s="5" t="s">
        <v>233</v>
      </c>
      <c r="D76" s="5" t="s">
        <v>234</v>
      </c>
      <c r="E76" s="32">
        <v>14912</v>
      </c>
      <c r="F76" s="34">
        <v>22129</v>
      </c>
      <c r="G76" s="27">
        <f t="shared" si="17"/>
        <v>78</v>
      </c>
      <c r="H76" s="37">
        <f t="shared" si="12"/>
        <v>59</v>
      </c>
      <c r="I76" s="3">
        <v>40</v>
      </c>
      <c r="J76" s="43">
        <v>83000</v>
      </c>
      <c r="K76" s="4">
        <f t="shared" si="13"/>
        <v>84660</v>
      </c>
      <c r="L76" s="40">
        <f t="shared" si="16"/>
        <v>0.06</v>
      </c>
      <c r="M76" s="42">
        <f t="shared" si="14"/>
        <v>4980</v>
      </c>
      <c r="N76" s="4">
        <f t="shared" si="15"/>
        <v>5079.5999999999995</v>
      </c>
    </row>
    <row r="77" spans="1:14" x14ac:dyDescent="0.25">
      <c r="A77" s="24">
        <v>4837</v>
      </c>
      <c r="B77" s="20" t="s">
        <v>238</v>
      </c>
      <c r="C77" s="5" t="s">
        <v>236</v>
      </c>
      <c r="D77" s="5" t="s">
        <v>239</v>
      </c>
      <c r="E77" s="32">
        <v>25901</v>
      </c>
      <c r="F77" s="34">
        <v>38354</v>
      </c>
      <c r="G77" s="27">
        <f t="shared" si="17"/>
        <v>48</v>
      </c>
      <c r="H77" s="37">
        <f t="shared" si="12"/>
        <v>14</v>
      </c>
      <c r="I77" s="3">
        <v>40</v>
      </c>
      <c r="J77" s="43">
        <v>75000</v>
      </c>
      <c r="K77" s="4">
        <f t="shared" si="13"/>
        <v>76500</v>
      </c>
      <c r="L77" s="40">
        <f t="shared" si="16"/>
        <v>0.03</v>
      </c>
      <c r="M77" s="42">
        <f t="shared" si="14"/>
        <v>2250</v>
      </c>
      <c r="N77" s="4">
        <f t="shared" si="15"/>
        <v>2295</v>
      </c>
    </row>
    <row r="78" spans="1:14" x14ac:dyDescent="0.25">
      <c r="A78" s="24">
        <v>3516</v>
      </c>
      <c r="B78" s="20" t="s">
        <v>242</v>
      </c>
      <c r="C78" s="5" t="s">
        <v>236</v>
      </c>
      <c r="D78" s="5" t="s">
        <v>243</v>
      </c>
      <c r="E78" s="32">
        <v>28581</v>
      </c>
      <c r="F78" s="34">
        <v>40725</v>
      </c>
      <c r="G78" s="27">
        <f t="shared" si="17"/>
        <v>41</v>
      </c>
      <c r="H78" s="37">
        <f t="shared" si="12"/>
        <v>8</v>
      </c>
      <c r="I78" s="3">
        <v>40</v>
      </c>
      <c r="J78" s="43">
        <v>80000</v>
      </c>
      <c r="K78" s="4">
        <f t="shared" si="13"/>
        <v>81600</v>
      </c>
      <c r="L78" s="40" t="b">
        <f t="shared" si="16"/>
        <v>0</v>
      </c>
      <c r="M78" s="42">
        <f t="shared" si="14"/>
        <v>0</v>
      </c>
      <c r="N78" s="4">
        <f t="shared" si="15"/>
        <v>0</v>
      </c>
    </row>
    <row r="79" spans="1:14" x14ac:dyDescent="0.25">
      <c r="A79" s="24">
        <v>3455</v>
      </c>
      <c r="B79" s="20" t="s">
        <v>244</v>
      </c>
      <c r="C79" s="5" t="s">
        <v>236</v>
      </c>
      <c r="D79" s="5" t="s">
        <v>243</v>
      </c>
      <c r="E79" s="32">
        <v>28581</v>
      </c>
      <c r="F79" s="34">
        <v>40725</v>
      </c>
      <c r="G79" s="27">
        <f t="shared" si="17"/>
        <v>41</v>
      </c>
      <c r="H79" s="37">
        <f t="shared" si="12"/>
        <v>8</v>
      </c>
      <c r="I79" s="3">
        <v>40</v>
      </c>
      <c r="J79" s="43">
        <v>80000</v>
      </c>
      <c r="K79" s="4">
        <f t="shared" si="13"/>
        <v>81600</v>
      </c>
      <c r="L79" s="40" t="b">
        <f t="shared" si="16"/>
        <v>0</v>
      </c>
      <c r="M79" s="42">
        <f t="shared" si="14"/>
        <v>0</v>
      </c>
      <c r="N79" s="4">
        <f t="shared" si="15"/>
        <v>0</v>
      </c>
    </row>
    <row r="80" spans="1:14" x14ac:dyDescent="0.25">
      <c r="A80" s="24">
        <v>4999</v>
      </c>
      <c r="B80" s="20" t="s">
        <v>240</v>
      </c>
      <c r="C80" s="5" t="s">
        <v>236</v>
      </c>
      <c r="D80" s="5" t="s">
        <v>241</v>
      </c>
      <c r="E80" s="32">
        <v>26645</v>
      </c>
      <c r="F80" s="34">
        <v>42620</v>
      </c>
      <c r="G80" s="27">
        <f t="shared" si="17"/>
        <v>46</v>
      </c>
      <c r="H80" s="37">
        <f t="shared" si="12"/>
        <v>3</v>
      </c>
      <c r="I80" s="3">
        <v>40</v>
      </c>
      <c r="J80" s="43">
        <v>90000</v>
      </c>
      <c r="K80" s="4">
        <f t="shared" si="13"/>
        <v>91800</v>
      </c>
      <c r="L80" s="40" t="b">
        <f t="shared" si="16"/>
        <v>0</v>
      </c>
      <c r="M80" s="42">
        <f t="shared" si="14"/>
        <v>0</v>
      </c>
      <c r="N80" s="4">
        <f t="shared" si="15"/>
        <v>0</v>
      </c>
    </row>
    <row r="81" spans="1:14" x14ac:dyDescent="0.25">
      <c r="A81" s="24">
        <v>1014</v>
      </c>
      <c r="B81" s="20" t="s">
        <v>235</v>
      </c>
      <c r="C81" s="5" t="s">
        <v>236</v>
      </c>
      <c r="D81" s="5" t="s">
        <v>237</v>
      </c>
      <c r="E81" s="32">
        <v>24874</v>
      </c>
      <c r="F81" s="34">
        <v>39697</v>
      </c>
      <c r="G81" s="27">
        <f t="shared" si="17"/>
        <v>51</v>
      </c>
      <c r="H81" s="37">
        <f t="shared" si="12"/>
        <v>11</v>
      </c>
      <c r="I81" s="3">
        <v>40</v>
      </c>
      <c r="J81" s="43">
        <v>85000</v>
      </c>
      <c r="K81" s="4">
        <f t="shared" si="13"/>
        <v>86700</v>
      </c>
      <c r="L81" s="40">
        <f t="shared" si="16"/>
        <v>0.03</v>
      </c>
      <c r="M81" s="42">
        <f t="shared" si="14"/>
        <v>2550</v>
      </c>
      <c r="N81" s="4">
        <f t="shared" si="15"/>
        <v>2601</v>
      </c>
    </row>
    <row r="82" spans="1:14" x14ac:dyDescent="0.25">
      <c r="A82" s="24">
        <v>3441</v>
      </c>
      <c r="B82" s="20" t="s">
        <v>249</v>
      </c>
      <c r="C82" s="5" t="s">
        <v>236</v>
      </c>
      <c r="D82" s="5" t="s">
        <v>246</v>
      </c>
      <c r="E82" s="32">
        <v>29281</v>
      </c>
      <c r="F82" s="35">
        <v>39661</v>
      </c>
      <c r="G82" s="27">
        <f t="shared" si="17"/>
        <v>39</v>
      </c>
      <c r="H82" s="37">
        <f t="shared" si="12"/>
        <v>11</v>
      </c>
      <c r="I82" s="3">
        <v>40</v>
      </c>
      <c r="J82" s="41">
        <v>25423</v>
      </c>
      <c r="K82" s="4">
        <f t="shared" si="13"/>
        <v>25931.46</v>
      </c>
      <c r="L82" s="40">
        <f t="shared" si="16"/>
        <v>0.03</v>
      </c>
      <c r="M82" s="42">
        <f t="shared" si="14"/>
        <v>762.68999999999994</v>
      </c>
      <c r="N82" s="4">
        <f t="shared" si="15"/>
        <v>777.9437999999999</v>
      </c>
    </row>
    <row r="83" spans="1:14" x14ac:dyDescent="0.25">
      <c r="A83" s="24">
        <v>2323</v>
      </c>
      <c r="B83" s="20" t="s">
        <v>245</v>
      </c>
      <c r="C83" s="5" t="s">
        <v>236</v>
      </c>
      <c r="D83" s="5" t="s">
        <v>246</v>
      </c>
      <c r="E83" s="32">
        <v>29809</v>
      </c>
      <c r="F83" s="35">
        <v>39661</v>
      </c>
      <c r="G83" s="27">
        <f t="shared" si="17"/>
        <v>38</v>
      </c>
      <c r="H83" s="37">
        <f t="shared" si="12"/>
        <v>11</v>
      </c>
      <c r="I83" s="3">
        <v>40</v>
      </c>
      <c r="J83" s="41">
        <v>25423</v>
      </c>
      <c r="K83" s="4">
        <f t="shared" si="13"/>
        <v>25931.46</v>
      </c>
      <c r="L83" s="40">
        <f t="shared" si="16"/>
        <v>0.03</v>
      </c>
      <c r="M83" s="42">
        <f t="shared" si="14"/>
        <v>762.68999999999994</v>
      </c>
      <c r="N83" s="4">
        <f t="shared" si="15"/>
        <v>777.9437999999999</v>
      </c>
    </row>
    <row r="84" spans="1:14" x14ac:dyDescent="0.25">
      <c r="A84" s="24">
        <v>1497</v>
      </c>
      <c r="B84" s="20" t="s">
        <v>247</v>
      </c>
      <c r="C84" s="5" t="s">
        <v>236</v>
      </c>
      <c r="D84" s="5" t="s">
        <v>141</v>
      </c>
      <c r="E84" s="32">
        <v>25141</v>
      </c>
      <c r="F84" s="34">
        <v>39630</v>
      </c>
      <c r="G84" s="27">
        <f t="shared" si="17"/>
        <v>50</v>
      </c>
      <c r="H84" s="37">
        <f t="shared" si="12"/>
        <v>11</v>
      </c>
      <c r="I84" s="3">
        <v>40</v>
      </c>
      <c r="J84" s="43">
        <v>45000</v>
      </c>
      <c r="K84" s="4">
        <f t="shared" si="13"/>
        <v>45900</v>
      </c>
      <c r="L84" s="40">
        <f t="shared" si="16"/>
        <v>0.03</v>
      </c>
      <c r="M84" s="42">
        <f t="shared" si="14"/>
        <v>1350</v>
      </c>
      <c r="N84" s="4">
        <f t="shared" si="15"/>
        <v>1377</v>
      </c>
    </row>
    <row r="85" spans="1:14" x14ac:dyDescent="0.25">
      <c r="A85" s="24">
        <v>3613</v>
      </c>
      <c r="B85" s="20" t="s">
        <v>248</v>
      </c>
      <c r="C85" s="5" t="s">
        <v>236</v>
      </c>
      <c r="D85" s="5" t="s">
        <v>256</v>
      </c>
      <c r="E85" s="32">
        <v>27994</v>
      </c>
      <c r="F85" s="34">
        <v>40787</v>
      </c>
      <c r="G85" s="27">
        <f t="shared" si="17"/>
        <v>43</v>
      </c>
      <c r="H85" s="37">
        <f t="shared" si="12"/>
        <v>8</v>
      </c>
      <c r="I85" s="3">
        <v>40</v>
      </c>
      <c r="J85" s="43">
        <v>30000</v>
      </c>
      <c r="K85" s="4">
        <f t="shared" si="13"/>
        <v>30600</v>
      </c>
      <c r="L85" s="40" t="b">
        <f t="shared" si="16"/>
        <v>0</v>
      </c>
      <c r="M85" s="42">
        <f t="shared" si="14"/>
        <v>0</v>
      </c>
      <c r="N85" s="4">
        <f t="shared" si="15"/>
        <v>0</v>
      </c>
    </row>
    <row r="86" spans="1:14" x14ac:dyDescent="0.25">
      <c r="A86" s="24">
        <v>5324</v>
      </c>
      <c r="B86" s="20" t="s">
        <v>250</v>
      </c>
      <c r="C86" s="5" t="s">
        <v>251</v>
      </c>
      <c r="D86" s="5" t="s">
        <v>252</v>
      </c>
      <c r="E86" s="32">
        <v>28614</v>
      </c>
      <c r="F86" s="34">
        <v>39692</v>
      </c>
      <c r="G86" s="27">
        <f t="shared" si="17"/>
        <v>41</v>
      </c>
      <c r="H86" s="37">
        <f t="shared" si="12"/>
        <v>11</v>
      </c>
      <c r="I86" s="3">
        <v>40</v>
      </c>
      <c r="J86" s="43">
        <v>30000</v>
      </c>
      <c r="K86" s="4">
        <f t="shared" si="13"/>
        <v>30600</v>
      </c>
      <c r="L86" s="40">
        <f t="shared" si="16"/>
        <v>0.03</v>
      </c>
      <c r="M86" s="42">
        <f t="shared" si="14"/>
        <v>900</v>
      </c>
      <c r="N86" s="4">
        <f t="shared" si="15"/>
        <v>918</v>
      </c>
    </row>
    <row r="87" spans="1:14" x14ac:dyDescent="0.25">
      <c r="A87" s="24">
        <v>3978</v>
      </c>
      <c r="B87" s="20" t="s">
        <v>253</v>
      </c>
      <c r="C87" s="5" t="s">
        <v>254</v>
      </c>
      <c r="D87" s="5" t="s">
        <v>255</v>
      </c>
      <c r="E87" s="32">
        <v>14718</v>
      </c>
      <c r="F87" s="34">
        <v>43712</v>
      </c>
      <c r="G87" s="27">
        <f t="shared" si="17"/>
        <v>79</v>
      </c>
      <c r="H87" s="37">
        <f t="shared" si="12"/>
        <v>0</v>
      </c>
      <c r="I87" s="3">
        <v>40</v>
      </c>
      <c r="J87" s="43">
        <v>95000</v>
      </c>
      <c r="K87" s="4">
        <f t="shared" si="13"/>
        <v>96900</v>
      </c>
      <c r="L87" s="40" t="b">
        <f t="shared" si="16"/>
        <v>0</v>
      </c>
      <c r="M87" s="42">
        <f t="shared" si="14"/>
        <v>0</v>
      </c>
      <c r="N87" s="4">
        <f t="shared" si="15"/>
        <v>0</v>
      </c>
    </row>
    <row r="89" spans="1:14" s="2" customFormat="1" x14ac:dyDescent="0.25">
      <c r="A89" s="46" t="s">
        <v>28</v>
      </c>
      <c r="B89" s="46"/>
      <c r="E89" s="47"/>
      <c r="F89" s="48"/>
      <c r="G89" s="49"/>
      <c r="H89" s="50"/>
      <c r="J89" s="51">
        <f>SUM(J2:J88)</f>
        <v>4413460</v>
      </c>
      <c r="K89" s="51">
        <f>SUM(K2:K88)</f>
        <v>4501729.1999999993</v>
      </c>
      <c r="L89" s="52"/>
      <c r="M89" s="51">
        <f>SUM(M2:M88)</f>
        <v>157063.80000000002</v>
      </c>
      <c r="N89" s="51">
        <f>SUM(N2:N88)</f>
        <v>160205.07599999997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zoomScaleNormal="100" workbookViewId="0">
      <pane ySplit="1" topLeftCell="A2" activePane="bottomLeft" state="frozen"/>
      <selection pane="bottomLeft" activeCell="F13" sqref="F13"/>
    </sheetView>
  </sheetViews>
  <sheetFormatPr defaultRowHeight="15" x14ac:dyDescent="0.25"/>
  <cols>
    <col min="1" max="1" width="9.85546875" style="20" bestFit="1" customWidth="1"/>
    <col min="2" max="2" width="14.42578125" style="20" customWidth="1"/>
    <col min="3" max="3" width="16.7109375" style="3" customWidth="1"/>
    <col min="4" max="4" width="45.7109375" style="3" bestFit="1" customWidth="1"/>
    <col min="5" max="5" width="9.140625" style="3" customWidth="1"/>
    <col min="6" max="6" width="13.5703125" style="4" customWidth="1"/>
    <col min="7" max="7" width="13.5703125" style="19" customWidth="1"/>
    <col min="8" max="8" width="11.140625" style="3" bestFit="1" customWidth="1"/>
    <col min="9" max="10" width="12.7109375" style="19" customWidth="1"/>
    <col min="11" max="16384" width="9.140625" style="3"/>
  </cols>
  <sheetData>
    <row r="1" spans="1:10" s="9" customFormat="1" ht="45" x14ac:dyDescent="0.25">
      <c r="A1" s="8" t="s">
        <v>29</v>
      </c>
      <c r="B1" s="8" t="s">
        <v>30</v>
      </c>
      <c r="C1" s="8" t="s">
        <v>31</v>
      </c>
      <c r="D1" s="9" t="s">
        <v>0</v>
      </c>
      <c r="E1" s="8" t="s">
        <v>10</v>
      </c>
      <c r="F1" s="10" t="s">
        <v>24</v>
      </c>
      <c r="G1" s="15" t="s">
        <v>25</v>
      </c>
      <c r="H1" s="8" t="s">
        <v>11</v>
      </c>
      <c r="I1" s="16" t="s">
        <v>26</v>
      </c>
      <c r="J1" s="15" t="s">
        <v>27</v>
      </c>
    </row>
    <row r="2" spans="1:10" s="25" customFormat="1" x14ac:dyDescent="0.25">
      <c r="A2" s="24">
        <v>5448</v>
      </c>
      <c r="B2" s="24" t="s">
        <v>33</v>
      </c>
      <c r="C2" s="24" t="s">
        <v>61</v>
      </c>
      <c r="D2" s="5" t="s">
        <v>47</v>
      </c>
      <c r="E2" s="3" t="s">
        <v>1</v>
      </c>
      <c r="F2" s="4"/>
      <c r="G2" s="19"/>
      <c r="H2" s="3"/>
      <c r="I2" s="19"/>
      <c r="J2" s="19"/>
    </row>
    <row r="3" spans="1:10" x14ac:dyDescent="0.25">
      <c r="A3" s="24">
        <v>1245</v>
      </c>
      <c r="B3" s="17" t="s">
        <v>34</v>
      </c>
      <c r="C3" s="5" t="s">
        <v>35</v>
      </c>
      <c r="D3" s="5" t="s">
        <v>36</v>
      </c>
      <c r="E3" s="5" t="s">
        <v>6</v>
      </c>
    </row>
    <row r="4" spans="1:10" x14ac:dyDescent="0.25">
      <c r="A4" s="24">
        <v>4224</v>
      </c>
      <c r="B4" s="17" t="s">
        <v>38</v>
      </c>
      <c r="C4" s="5" t="s">
        <v>39</v>
      </c>
      <c r="D4" s="5" t="s">
        <v>40</v>
      </c>
      <c r="E4" s="5" t="s">
        <v>7</v>
      </c>
      <c r="H4" t="s">
        <v>9</v>
      </c>
    </row>
    <row r="5" spans="1:10" x14ac:dyDescent="0.25">
      <c r="A5" s="24">
        <v>2530</v>
      </c>
      <c r="B5" s="17" t="s">
        <v>41</v>
      </c>
      <c r="C5" s="5" t="s">
        <v>42</v>
      </c>
      <c r="D5" s="5" t="s">
        <v>75</v>
      </c>
      <c r="E5" s="5" t="s">
        <v>1</v>
      </c>
    </row>
    <row r="6" spans="1:10" x14ac:dyDescent="0.25">
      <c r="A6" s="24">
        <v>4928</v>
      </c>
      <c r="B6" s="20" t="s">
        <v>70</v>
      </c>
      <c r="C6" s="5" t="s">
        <v>71</v>
      </c>
      <c r="D6" s="5" t="s">
        <v>141</v>
      </c>
      <c r="E6" s="3" t="s">
        <v>7</v>
      </c>
      <c r="H6" t="s">
        <v>9</v>
      </c>
    </row>
    <row r="7" spans="1:10" x14ac:dyDescent="0.25">
      <c r="A7" s="24">
        <v>5845</v>
      </c>
      <c r="B7" s="17" t="s">
        <v>43</v>
      </c>
      <c r="C7" s="5" t="s">
        <v>44</v>
      </c>
      <c r="D7" s="5" t="s">
        <v>45</v>
      </c>
      <c r="E7" s="5" t="s">
        <v>6</v>
      </c>
    </row>
    <row r="8" spans="1:10" x14ac:dyDescent="0.25">
      <c r="A8" s="24">
        <v>4569</v>
      </c>
      <c r="B8" s="17" t="s">
        <v>46</v>
      </c>
      <c r="C8" s="5" t="s">
        <v>44</v>
      </c>
      <c r="D8" s="5" t="s">
        <v>47</v>
      </c>
      <c r="E8" s="3" t="s">
        <v>1</v>
      </c>
    </row>
    <row r="9" spans="1:10" x14ac:dyDescent="0.25">
      <c r="A9" s="24">
        <v>4077</v>
      </c>
      <c r="B9" s="17" t="s">
        <v>48</v>
      </c>
      <c r="C9" s="5" t="s">
        <v>49</v>
      </c>
      <c r="D9" s="5" t="s">
        <v>47</v>
      </c>
      <c r="E9" s="3" t="s">
        <v>1</v>
      </c>
    </row>
    <row r="10" spans="1:10" x14ac:dyDescent="0.25">
      <c r="A10" s="24">
        <v>2250</v>
      </c>
      <c r="B10" s="17" t="s">
        <v>50</v>
      </c>
      <c r="C10" s="5" t="s">
        <v>51</v>
      </c>
      <c r="D10" s="5" t="s">
        <v>47</v>
      </c>
      <c r="E10" s="3" t="s">
        <v>1</v>
      </c>
    </row>
    <row r="11" spans="1:10" x14ac:dyDescent="0.25">
      <c r="A11" s="24">
        <v>3322</v>
      </c>
      <c r="B11" s="20" t="s">
        <v>58</v>
      </c>
      <c r="C11" s="5" t="s">
        <v>59</v>
      </c>
      <c r="D11" s="5" t="s">
        <v>60</v>
      </c>
      <c r="E11" s="3" t="s">
        <v>271</v>
      </c>
    </row>
    <row r="12" spans="1:10" x14ac:dyDescent="0.25">
      <c r="A12" s="24">
        <v>4216</v>
      </c>
      <c r="B12" s="17" t="s">
        <v>52</v>
      </c>
      <c r="C12" s="5" t="s">
        <v>53</v>
      </c>
      <c r="D12" s="5" t="s">
        <v>54</v>
      </c>
      <c r="E12" s="5" t="s">
        <v>1</v>
      </c>
    </row>
    <row r="13" spans="1:10" x14ac:dyDescent="0.25">
      <c r="A13" s="24">
        <v>4237</v>
      </c>
      <c r="B13" s="20" t="s">
        <v>55</v>
      </c>
      <c r="C13" s="5" t="s">
        <v>56</v>
      </c>
      <c r="D13" s="5" t="s">
        <v>57</v>
      </c>
      <c r="E13" s="3" t="s">
        <v>7</v>
      </c>
      <c r="H13" t="s">
        <v>9</v>
      </c>
    </row>
    <row r="14" spans="1:10" x14ac:dyDescent="0.25">
      <c r="A14" s="24">
        <v>2491</v>
      </c>
      <c r="B14" s="20" t="s">
        <v>72</v>
      </c>
      <c r="C14" s="5" t="s">
        <v>73</v>
      </c>
      <c r="D14" s="5" t="s">
        <v>74</v>
      </c>
      <c r="E14" s="3" t="s">
        <v>1</v>
      </c>
    </row>
    <row r="15" spans="1:10" x14ac:dyDescent="0.25">
      <c r="A15" s="24">
        <v>5712</v>
      </c>
      <c r="B15" s="20" t="s">
        <v>76</v>
      </c>
      <c r="C15" s="5" t="s">
        <v>77</v>
      </c>
      <c r="D15" s="5" t="s">
        <v>78</v>
      </c>
      <c r="E15" s="3" t="s">
        <v>1</v>
      </c>
    </row>
    <row r="16" spans="1:10" x14ac:dyDescent="0.25">
      <c r="A16" s="24">
        <v>3070</v>
      </c>
      <c r="B16" s="20" t="s">
        <v>79</v>
      </c>
      <c r="C16" s="5" t="s">
        <v>80</v>
      </c>
      <c r="D16" s="5" t="s">
        <v>47</v>
      </c>
      <c r="E16" s="3" t="s">
        <v>1</v>
      </c>
    </row>
    <row r="17" spans="1:8" x14ac:dyDescent="0.25">
      <c r="A17" s="24">
        <v>1959</v>
      </c>
      <c r="B17" s="20" t="s">
        <v>81</v>
      </c>
      <c r="C17" s="5" t="s">
        <v>82</v>
      </c>
      <c r="D17" s="5" t="s">
        <v>54</v>
      </c>
      <c r="E17" s="3" t="s">
        <v>1</v>
      </c>
    </row>
    <row r="18" spans="1:8" x14ac:dyDescent="0.25">
      <c r="A18" s="24">
        <v>1056</v>
      </c>
      <c r="B18" s="20" t="s">
        <v>83</v>
      </c>
      <c r="C18" s="5" t="s">
        <v>84</v>
      </c>
      <c r="D18" s="5" t="s">
        <v>47</v>
      </c>
      <c r="E18" s="3" t="s">
        <v>1</v>
      </c>
    </row>
    <row r="19" spans="1:8" x14ac:dyDescent="0.25">
      <c r="A19" s="24">
        <v>2584</v>
      </c>
      <c r="B19" s="20" t="s">
        <v>85</v>
      </c>
      <c r="C19" s="5" t="s">
        <v>84</v>
      </c>
      <c r="D19" s="5" t="s">
        <v>47</v>
      </c>
      <c r="E19" s="3" t="s">
        <v>1</v>
      </c>
    </row>
    <row r="20" spans="1:8" x14ac:dyDescent="0.25">
      <c r="A20" s="24">
        <v>5061</v>
      </c>
      <c r="B20" s="20" t="s">
        <v>86</v>
      </c>
      <c r="C20" s="5" t="s">
        <v>87</v>
      </c>
      <c r="D20" s="5" t="s">
        <v>88</v>
      </c>
      <c r="E20" s="3" t="s">
        <v>6</v>
      </c>
    </row>
    <row r="21" spans="1:8" x14ac:dyDescent="0.25">
      <c r="A21" s="24">
        <v>2112</v>
      </c>
      <c r="B21" s="20" t="s">
        <v>89</v>
      </c>
      <c r="C21" s="5" t="s">
        <v>90</v>
      </c>
      <c r="D21" s="5" t="s">
        <v>91</v>
      </c>
      <c r="E21" s="3" t="s">
        <v>1</v>
      </c>
    </row>
    <row r="22" spans="1:8" x14ac:dyDescent="0.25">
      <c r="A22" s="24">
        <v>1420</v>
      </c>
      <c r="B22" s="20" t="s">
        <v>92</v>
      </c>
      <c r="C22" s="5" t="s">
        <v>93</v>
      </c>
      <c r="D22" s="5" t="s">
        <v>94</v>
      </c>
      <c r="E22" s="3" t="s">
        <v>6</v>
      </c>
    </row>
    <row r="23" spans="1:8" x14ac:dyDescent="0.25">
      <c r="A23" s="24">
        <v>2016</v>
      </c>
      <c r="B23" s="20" t="s">
        <v>95</v>
      </c>
      <c r="C23" s="5" t="s">
        <v>96</v>
      </c>
      <c r="D23" s="5" t="s">
        <v>97</v>
      </c>
      <c r="E23" s="3" t="s">
        <v>1</v>
      </c>
    </row>
    <row r="24" spans="1:8" x14ac:dyDescent="0.25">
      <c r="A24" s="24">
        <v>3784</v>
      </c>
      <c r="B24" s="20" t="s">
        <v>98</v>
      </c>
      <c r="C24" s="5" t="s">
        <v>99</v>
      </c>
      <c r="D24" s="5" t="s">
        <v>100</v>
      </c>
      <c r="E24" s="3" t="s">
        <v>1</v>
      </c>
    </row>
    <row r="25" spans="1:8" x14ac:dyDescent="0.25">
      <c r="A25" s="24">
        <v>4115</v>
      </c>
      <c r="B25" s="20" t="s">
        <v>101</v>
      </c>
      <c r="C25" s="5" t="s">
        <v>102</v>
      </c>
      <c r="D25" s="5" t="s">
        <v>258</v>
      </c>
      <c r="E25" s="3" t="s">
        <v>7</v>
      </c>
      <c r="H25" t="s">
        <v>9</v>
      </c>
    </row>
    <row r="26" spans="1:8" x14ac:dyDescent="0.25">
      <c r="A26" s="24">
        <v>4947</v>
      </c>
      <c r="B26" s="20" t="s">
        <v>103</v>
      </c>
      <c r="C26" s="5" t="s">
        <v>104</v>
      </c>
      <c r="D26" s="5" t="s">
        <v>105</v>
      </c>
      <c r="E26" s="3" t="s">
        <v>7</v>
      </c>
      <c r="H26" t="s">
        <v>9</v>
      </c>
    </row>
    <row r="27" spans="1:8" x14ac:dyDescent="0.25">
      <c r="A27" s="24">
        <v>2141</v>
      </c>
      <c r="B27" s="20" t="s">
        <v>106</v>
      </c>
      <c r="C27" s="5" t="s">
        <v>107</v>
      </c>
      <c r="D27" s="5" t="s">
        <v>47</v>
      </c>
      <c r="E27" s="3" t="s">
        <v>1</v>
      </c>
    </row>
    <row r="28" spans="1:8" x14ac:dyDescent="0.25">
      <c r="A28" s="24">
        <v>2652</v>
      </c>
      <c r="B28" s="20" t="s">
        <v>108</v>
      </c>
      <c r="C28" s="5" t="s">
        <v>109</v>
      </c>
      <c r="D28" s="5" t="s">
        <v>110</v>
      </c>
      <c r="E28" s="3" t="s">
        <v>1</v>
      </c>
    </row>
    <row r="29" spans="1:8" x14ac:dyDescent="0.25">
      <c r="A29" s="24">
        <v>4886</v>
      </c>
      <c r="B29" s="20" t="s">
        <v>111</v>
      </c>
      <c r="C29" s="5" t="s">
        <v>112</v>
      </c>
      <c r="D29" s="5" t="s">
        <v>113</v>
      </c>
      <c r="E29" s="3" t="s">
        <v>7</v>
      </c>
      <c r="H29" t="s">
        <v>9</v>
      </c>
    </row>
    <row r="30" spans="1:8" x14ac:dyDescent="0.25">
      <c r="A30" s="24">
        <v>1041</v>
      </c>
      <c r="B30" s="20" t="s">
        <v>114</v>
      </c>
      <c r="C30" s="5" t="s">
        <v>115</v>
      </c>
      <c r="D30" s="5" t="s">
        <v>116</v>
      </c>
      <c r="E30" s="3" t="s">
        <v>6</v>
      </c>
    </row>
    <row r="31" spans="1:8" x14ac:dyDescent="0.25">
      <c r="A31" s="24">
        <v>1653</v>
      </c>
      <c r="B31" s="20" t="s">
        <v>117</v>
      </c>
      <c r="C31" s="5" t="s">
        <v>118</v>
      </c>
      <c r="D31" s="5" t="s">
        <v>119</v>
      </c>
      <c r="E31" s="3" t="s">
        <v>6</v>
      </c>
    </row>
    <row r="32" spans="1:8" x14ac:dyDescent="0.25">
      <c r="A32" s="24">
        <v>1566</v>
      </c>
      <c r="B32" s="20" t="s">
        <v>120</v>
      </c>
      <c r="C32" s="5" t="s">
        <v>121</v>
      </c>
      <c r="D32" s="5" t="s">
        <v>47</v>
      </c>
      <c r="E32" s="3" t="s">
        <v>1</v>
      </c>
    </row>
    <row r="33" spans="1:8" x14ac:dyDescent="0.25">
      <c r="A33" s="24">
        <v>5487</v>
      </c>
      <c r="B33" s="20" t="s">
        <v>122</v>
      </c>
      <c r="C33" s="5" t="s">
        <v>123</v>
      </c>
      <c r="D33" s="5" t="s">
        <v>54</v>
      </c>
      <c r="E33" s="3" t="s">
        <v>1</v>
      </c>
    </row>
    <row r="34" spans="1:8" x14ac:dyDescent="0.25">
      <c r="A34" s="24">
        <v>1858</v>
      </c>
      <c r="B34" s="20" t="s">
        <v>124</v>
      </c>
      <c r="C34" s="5" t="s">
        <v>125</v>
      </c>
      <c r="D34" s="5" t="s">
        <v>126</v>
      </c>
      <c r="E34" s="3" t="s">
        <v>1</v>
      </c>
    </row>
    <row r="35" spans="1:8" x14ac:dyDescent="0.25">
      <c r="A35" s="24">
        <v>1684</v>
      </c>
      <c r="B35" s="20" t="s">
        <v>127</v>
      </c>
      <c r="C35" s="5" t="s">
        <v>128</v>
      </c>
      <c r="D35" s="5" t="s">
        <v>142</v>
      </c>
      <c r="E35" s="3" t="s">
        <v>1</v>
      </c>
    </row>
    <row r="36" spans="1:8" x14ac:dyDescent="0.25">
      <c r="A36" s="24">
        <v>5129</v>
      </c>
      <c r="B36" s="20" t="s">
        <v>129</v>
      </c>
      <c r="C36" s="5" t="s">
        <v>130</v>
      </c>
      <c r="D36" s="5" t="s">
        <v>131</v>
      </c>
      <c r="E36" s="3" t="s">
        <v>1</v>
      </c>
    </row>
    <row r="37" spans="1:8" x14ac:dyDescent="0.25">
      <c r="A37" s="24">
        <v>5329</v>
      </c>
      <c r="B37" s="20" t="s">
        <v>132</v>
      </c>
      <c r="C37" s="5" t="s">
        <v>133</v>
      </c>
      <c r="D37" s="5" t="s">
        <v>134</v>
      </c>
      <c r="E37" s="3" t="s">
        <v>6</v>
      </c>
    </row>
    <row r="38" spans="1:8" x14ac:dyDescent="0.25">
      <c r="A38" s="24">
        <v>1206</v>
      </c>
      <c r="B38" s="20" t="s">
        <v>135</v>
      </c>
      <c r="C38" s="5" t="s">
        <v>136</v>
      </c>
      <c r="D38" s="5" t="s">
        <v>137</v>
      </c>
      <c r="E38" s="3" t="s">
        <v>7</v>
      </c>
      <c r="H38" t="s">
        <v>9</v>
      </c>
    </row>
    <row r="39" spans="1:8" x14ac:dyDescent="0.25">
      <c r="A39" s="24">
        <v>3060</v>
      </c>
      <c r="B39" s="20" t="s">
        <v>138</v>
      </c>
      <c r="C39" s="5" t="s">
        <v>139</v>
      </c>
      <c r="D39" s="5" t="s">
        <v>140</v>
      </c>
      <c r="E39" s="3" t="s">
        <v>6</v>
      </c>
    </row>
    <row r="40" spans="1:8" x14ac:dyDescent="0.25">
      <c r="A40" s="24">
        <v>3582</v>
      </c>
      <c r="B40" s="20" t="s">
        <v>146</v>
      </c>
      <c r="C40" s="5" t="s">
        <v>147</v>
      </c>
      <c r="D40" s="5" t="s">
        <v>75</v>
      </c>
      <c r="E40" s="3" t="s">
        <v>1</v>
      </c>
    </row>
    <row r="41" spans="1:8" x14ac:dyDescent="0.25">
      <c r="A41" s="24">
        <v>5936</v>
      </c>
      <c r="B41" s="20" t="s">
        <v>148</v>
      </c>
      <c r="C41" s="5" t="s">
        <v>149</v>
      </c>
      <c r="D41" s="5" t="s">
        <v>150</v>
      </c>
      <c r="E41" s="3" t="s">
        <v>1</v>
      </c>
    </row>
    <row r="42" spans="1:8" x14ac:dyDescent="0.25">
      <c r="A42" s="24">
        <v>3923</v>
      </c>
      <c r="B42" s="20" t="s">
        <v>151</v>
      </c>
      <c r="C42" s="5" t="s">
        <v>152</v>
      </c>
      <c r="D42" s="5" t="s">
        <v>153</v>
      </c>
      <c r="E42" s="3" t="s">
        <v>6</v>
      </c>
    </row>
    <row r="43" spans="1:8" x14ac:dyDescent="0.25">
      <c r="A43" s="24">
        <v>3571</v>
      </c>
      <c r="B43" s="20" t="s">
        <v>154</v>
      </c>
      <c r="C43" s="5" t="s">
        <v>155</v>
      </c>
      <c r="D43" s="5" t="s">
        <v>156</v>
      </c>
      <c r="E43" s="3" t="s">
        <v>1</v>
      </c>
    </row>
    <row r="44" spans="1:8" x14ac:dyDescent="0.25">
      <c r="A44" s="24">
        <v>1016</v>
      </c>
      <c r="B44" s="20" t="s">
        <v>157</v>
      </c>
      <c r="C44" s="5" t="s">
        <v>158</v>
      </c>
      <c r="D44" s="5" t="s">
        <v>40</v>
      </c>
      <c r="E44" s="3" t="s">
        <v>7</v>
      </c>
      <c r="H44" t="s">
        <v>9</v>
      </c>
    </row>
    <row r="45" spans="1:8" x14ac:dyDescent="0.25">
      <c r="A45" s="24">
        <v>4302</v>
      </c>
      <c r="B45" s="20" t="s">
        <v>159</v>
      </c>
      <c r="C45" s="5" t="s">
        <v>160</v>
      </c>
      <c r="D45" s="5" t="s">
        <v>47</v>
      </c>
      <c r="E45" s="3" t="s">
        <v>1</v>
      </c>
    </row>
    <row r="46" spans="1:8" x14ac:dyDescent="0.25">
      <c r="A46" s="24">
        <v>4902</v>
      </c>
      <c r="B46" s="20" t="s">
        <v>163</v>
      </c>
      <c r="C46" s="5" t="s">
        <v>162</v>
      </c>
      <c r="D46" s="5" t="s">
        <v>164</v>
      </c>
      <c r="E46" s="3" t="s">
        <v>6</v>
      </c>
    </row>
    <row r="47" spans="1:8" x14ac:dyDescent="0.25">
      <c r="A47" s="24">
        <v>5186</v>
      </c>
      <c r="B47" s="20" t="s">
        <v>161</v>
      </c>
      <c r="C47" s="5" t="s">
        <v>162</v>
      </c>
      <c r="D47" s="5" t="s">
        <v>47</v>
      </c>
      <c r="E47" s="3" t="s">
        <v>1</v>
      </c>
    </row>
    <row r="48" spans="1:8" x14ac:dyDescent="0.25">
      <c r="A48" s="24">
        <v>2649</v>
      </c>
      <c r="B48" s="20" t="s">
        <v>165</v>
      </c>
      <c r="C48" s="5" t="s">
        <v>166</v>
      </c>
      <c r="D48" s="5" t="s">
        <v>262</v>
      </c>
      <c r="E48" s="3" t="s">
        <v>271</v>
      </c>
    </row>
    <row r="49" spans="1:8" x14ac:dyDescent="0.25">
      <c r="A49" s="24">
        <v>2832</v>
      </c>
      <c r="B49" s="20" t="s">
        <v>169</v>
      </c>
      <c r="C49" s="5" t="s">
        <v>170</v>
      </c>
      <c r="D49" s="5" t="s">
        <v>47</v>
      </c>
      <c r="E49" s="3" t="s">
        <v>1</v>
      </c>
    </row>
    <row r="50" spans="1:8" x14ac:dyDescent="0.25">
      <c r="A50" s="24">
        <v>2802</v>
      </c>
      <c r="B50" s="20" t="s">
        <v>167</v>
      </c>
      <c r="C50" s="5" t="s">
        <v>168</v>
      </c>
      <c r="D50" s="5" t="s">
        <v>54</v>
      </c>
      <c r="E50" s="3" t="s">
        <v>1</v>
      </c>
    </row>
    <row r="51" spans="1:8" x14ac:dyDescent="0.25">
      <c r="A51" s="24">
        <v>2073</v>
      </c>
      <c r="B51" s="20" t="s">
        <v>171</v>
      </c>
      <c r="C51" s="5" t="s">
        <v>172</v>
      </c>
      <c r="D51" s="5" t="s">
        <v>173</v>
      </c>
      <c r="E51" s="3" t="s">
        <v>7</v>
      </c>
      <c r="H51" t="s">
        <v>9</v>
      </c>
    </row>
    <row r="52" spans="1:8" x14ac:dyDescent="0.25">
      <c r="A52" s="24">
        <v>4371</v>
      </c>
      <c r="B52" s="20" t="s">
        <v>174</v>
      </c>
      <c r="C52" s="5" t="s">
        <v>175</v>
      </c>
      <c r="D52" s="5" t="s">
        <v>94</v>
      </c>
      <c r="E52" s="3" t="s">
        <v>7</v>
      </c>
      <c r="H52" t="s">
        <v>9</v>
      </c>
    </row>
    <row r="53" spans="1:8" x14ac:dyDescent="0.25">
      <c r="A53" s="24">
        <v>1489</v>
      </c>
      <c r="B53" s="20" t="s">
        <v>176</v>
      </c>
      <c r="C53" s="5" t="s">
        <v>177</v>
      </c>
      <c r="D53" s="5" t="s">
        <v>178</v>
      </c>
      <c r="E53" s="3" t="s">
        <v>7</v>
      </c>
      <c r="H53" t="s">
        <v>9</v>
      </c>
    </row>
    <row r="54" spans="1:8" x14ac:dyDescent="0.25">
      <c r="A54" s="24">
        <v>5893</v>
      </c>
      <c r="B54" s="20" t="s">
        <v>182</v>
      </c>
      <c r="C54" s="5" t="s">
        <v>183</v>
      </c>
      <c r="D54" s="5" t="s">
        <v>47</v>
      </c>
      <c r="E54" s="3" t="s">
        <v>1</v>
      </c>
    </row>
    <row r="55" spans="1:8" x14ac:dyDescent="0.25">
      <c r="A55" s="24">
        <v>2351</v>
      </c>
      <c r="B55" s="20" t="s">
        <v>184</v>
      </c>
      <c r="C55" s="5" t="s">
        <v>183</v>
      </c>
      <c r="D55" s="5" t="s">
        <v>47</v>
      </c>
      <c r="E55" s="3" t="s">
        <v>1</v>
      </c>
    </row>
    <row r="56" spans="1:8" x14ac:dyDescent="0.25">
      <c r="A56" s="24">
        <v>2736</v>
      </c>
      <c r="B56" s="20" t="s">
        <v>179</v>
      </c>
      <c r="C56" s="5" t="s">
        <v>180</v>
      </c>
      <c r="D56" s="5" t="s">
        <v>181</v>
      </c>
      <c r="E56" s="3" t="s">
        <v>1</v>
      </c>
    </row>
    <row r="57" spans="1:8" x14ac:dyDescent="0.25">
      <c r="A57" s="24">
        <v>2211</v>
      </c>
      <c r="B57" s="20" t="s">
        <v>185</v>
      </c>
      <c r="C57" s="5" t="s">
        <v>186</v>
      </c>
      <c r="D57" s="5" t="s">
        <v>187</v>
      </c>
      <c r="E57" s="3" t="s">
        <v>7</v>
      </c>
      <c r="H57" t="s">
        <v>9</v>
      </c>
    </row>
    <row r="58" spans="1:8" x14ac:dyDescent="0.25">
      <c r="A58" s="24">
        <v>3946</v>
      </c>
      <c r="B58" s="20" t="s">
        <v>143</v>
      </c>
      <c r="C58" s="5" t="s">
        <v>144</v>
      </c>
      <c r="D58" s="5" t="s">
        <v>145</v>
      </c>
      <c r="E58" s="3" t="s">
        <v>1</v>
      </c>
    </row>
    <row r="59" spans="1:8" x14ac:dyDescent="0.25">
      <c r="A59" s="24">
        <v>2635</v>
      </c>
      <c r="B59" s="20" t="s">
        <v>188</v>
      </c>
      <c r="C59" s="5" t="s">
        <v>189</v>
      </c>
      <c r="D59" s="5" t="s">
        <v>262</v>
      </c>
      <c r="E59" s="3" t="s">
        <v>7</v>
      </c>
      <c r="H59" t="s">
        <v>9</v>
      </c>
    </row>
    <row r="60" spans="1:8" x14ac:dyDescent="0.25">
      <c r="A60" s="24">
        <v>2867</v>
      </c>
      <c r="B60" s="20" t="s">
        <v>190</v>
      </c>
      <c r="C60" s="5" t="s">
        <v>191</v>
      </c>
      <c r="D60" s="5" t="s">
        <v>192</v>
      </c>
      <c r="E60" s="3" t="s">
        <v>7</v>
      </c>
      <c r="H60" t="s">
        <v>9</v>
      </c>
    </row>
    <row r="61" spans="1:8" x14ac:dyDescent="0.25">
      <c r="A61" s="24">
        <v>3054</v>
      </c>
      <c r="B61" s="20" t="s">
        <v>193</v>
      </c>
      <c r="C61" s="5" t="s">
        <v>194</v>
      </c>
      <c r="D61" s="5" t="s">
        <v>195</v>
      </c>
      <c r="E61" s="3" t="s">
        <v>1</v>
      </c>
    </row>
    <row r="62" spans="1:8" x14ac:dyDescent="0.25">
      <c r="A62" s="24">
        <v>2203</v>
      </c>
      <c r="B62" s="20" t="s">
        <v>196</v>
      </c>
      <c r="C62" s="5" t="s">
        <v>197</v>
      </c>
      <c r="D62" s="5" t="s">
        <v>198</v>
      </c>
      <c r="E62" s="3" t="s">
        <v>7</v>
      </c>
      <c r="H62" t="s">
        <v>9</v>
      </c>
    </row>
    <row r="63" spans="1:8" x14ac:dyDescent="0.25">
      <c r="A63" s="24">
        <v>1903</v>
      </c>
      <c r="B63" s="20" t="s">
        <v>199</v>
      </c>
      <c r="C63" s="5" t="s">
        <v>200</v>
      </c>
      <c r="D63" s="5" t="s">
        <v>201</v>
      </c>
      <c r="E63" s="3" t="s">
        <v>7</v>
      </c>
      <c r="H63" t="s">
        <v>9</v>
      </c>
    </row>
    <row r="64" spans="1:8" x14ac:dyDescent="0.25">
      <c r="A64" s="24">
        <v>2977</v>
      </c>
      <c r="B64" s="20" t="s">
        <v>202</v>
      </c>
      <c r="C64" s="5" t="s">
        <v>203</v>
      </c>
      <c r="D64" s="5" t="s">
        <v>94</v>
      </c>
      <c r="E64" s="3" t="s">
        <v>7</v>
      </c>
      <c r="H64" t="s">
        <v>9</v>
      </c>
    </row>
    <row r="65" spans="1:8" x14ac:dyDescent="0.25">
      <c r="A65" s="24">
        <v>5223</v>
      </c>
      <c r="B65" s="20" t="s">
        <v>204</v>
      </c>
      <c r="C65" s="5" t="s">
        <v>205</v>
      </c>
      <c r="D65" s="5" t="s">
        <v>206</v>
      </c>
      <c r="E65" s="3" t="s">
        <v>7</v>
      </c>
      <c r="H65" t="s">
        <v>9</v>
      </c>
    </row>
    <row r="66" spans="1:8" x14ac:dyDescent="0.25">
      <c r="A66" s="24">
        <v>4806</v>
      </c>
      <c r="B66" s="20" t="s">
        <v>207</v>
      </c>
      <c r="C66" s="5" t="s">
        <v>208</v>
      </c>
      <c r="D66" s="5" t="s">
        <v>209</v>
      </c>
      <c r="E66" s="3" t="s">
        <v>7</v>
      </c>
      <c r="H66" t="s">
        <v>9</v>
      </c>
    </row>
    <row r="67" spans="1:8" x14ac:dyDescent="0.25">
      <c r="A67" s="24">
        <v>1247</v>
      </c>
      <c r="B67" s="20" t="s">
        <v>210</v>
      </c>
      <c r="C67" s="5" t="s">
        <v>211</v>
      </c>
      <c r="D67" s="5" t="s">
        <v>212</v>
      </c>
      <c r="E67" s="3" t="s">
        <v>7</v>
      </c>
      <c r="H67" t="s">
        <v>9</v>
      </c>
    </row>
    <row r="68" spans="1:8" x14ac:dyDescent="0.25">
      <c r="A68" s="24">
        <v>5436</v>
      </c>
      <c r="B68" s="20" t="s">
        <v>213</v>
      </c>
      <c r="C68" s="5" t="s">
        <v>214</v>
      </c>
      <c r="D68" s="5" t="s">
        <v>47</v>
      </c>
      <c r="E68" s="3" t="s">
        <v>1</v>
      </c>
    </row>
    <row r="69" spans="1:8" x14ac:dyDescent="0.25">
      <c r="A69" s="24">
        <v>2847</v>
      </c>
      <c r="B69" s="20" t="s">
        <v>215</v>
      </c>
      <c r="C69" s="5" t="s">
        <v>216</v>
      </c>
      <c r="D69" s="5" t="s">
        <v>212</v>
      </c>
      <c r="E69" s="3" t="s">
        <v>7</v>
      </c>
      <c r="H69" t="s">
        <v>9</v>
      </c>
    </row>
    <row r="70" spans="1:8" x14ac:dyDescent="0.25">
      <c r="A70" s="24">
        <v>1620</v>
      </c>
      <c r="B70" s="20" t="s">
        <v>217</v>
      </c>
      <c r="C70" s="5" t="s">
        <v>218</v>
      </c>
      <c r="D70" s="5" t="s">
        <v>75</v>
      </c>
      <c r="E70" s="3" t="s">
        <v>1</v>
      </c>
    </row>
    <row r="71" spans="1:8" x14ac:dyDescent="0.25">
      <c r="A71" s="24">
        <v>2189</v>
      </c>
      <c r="B71" s="20" t="s">
        <v>219</v>
      </c>
      <c r="C71" s="5" t="s">
        <v>220</v>
      </c>
      <c r="D71" s="5" t="s">
        <v>221</v>
      </c>
      <c r="E71" s="3" t="s">
        <v>7</v>
      </c>
      <c r="H71" t="s">
        <v>9</v>
      </c>
    </row>
    <row r="72" spans="1:8" x14ac:dyDescent="0.25">
      <c r="A72" s="24">
        <v>4777</v>
      </c>
      <c r="B72" s="20" t="s">
        <v>222</v>
      </c>
      <c r="C72" s="5" t="s">
        <v>223</v>
      </c>
      <c r="D72" s="5" t="s">
        <v>47</v>
      </c>
      <c r="E72" s="3" t="s">
        <v>1</v>
      </c>
    </row>
    <row r="73" spans="1:8" x14ac:dyDescent="0.25">
      <c r="A73" s="24">
        <v>1182</v>
      </c>
      <c r="B73" s="20" t="s">
        <v>225</v>
      </c>
      <c r="C73" s="5" t="s">
        <v>224</v>
      </c>
      <c r="D73" s="5" t="s">
        <v>94</v>
      </c>
      <c r="E73" s="3" t="s">
        <v>271</v>
      </c>
    </row>
    <row r="74" spans="1:8" x14ac:dyDescent="0.25">
      <c r="A74" s="24">
        <v>1940</v>
      </c>
      <c r="B74" s="20" t="s">
        <v>226</v>
      </c>
      <c r="C74" s="5" t="s">
        <v>227</v>
      </c>
      <c r="D74" s="5" t="s">
        <v>228</v>
      </c>
      <c r="E74" s="3" t="s">
        <v>7</v>
      </c>
      <c r="H74" t="s">
        <v>9</v>
      </c>
    </row>
    <row r="75" spans="1:8" x14ac:dyDescent="0.25">
      <c r="A75" s="24">
        <v>3965</v>
      </c>
      <c r="B75" s="20" t="s">
        <v>229</v>
      </c>
      <c r="C75" s="5" t="s">
        <v>230</v>
      </c>
      <c r="D75" s="5" t="s">
        <v>231</v>
      </c>
      <c r="E75" s="3" t="s">
        <v>7</v>
      </c>
      <c r="H75" t="s">
        <v>9</v>
      </c>
    </row>
    <row r="76" spans="1:8" x14ac:dyDescent="0.25">
      <c r="A76" s="24">
        <v>4763</v>
      </c>
      <c r="B76" s="20" t="s">
        <v>232</v>
      </c>
      <c r="C76" s="5" t="s">
        <v>233</v>
      </c>
      <c r="D76" s="5" t="s">
        <v>234</v>
      </c>
      <c r="E76" s="3" t="s">
        <v>6</v>
      </c>
    </row>
    <row r="77" spans="1:8" x14ac:dyDescent="0.25">
      <c r="A77" s="24">
        <v>4837</v>
      </c>
      <c r="B77" s="20" t="s">
        <v>238</v>
      </c>
      <c r="C77" s="5" t="s">
        <v>236</v>
      </c>
      <c r="D77" s="5" t="s">
        <v>239</v>
      </c>
      <c r="E77" s="3" t="s">
        <v>267</v>
      </c>
    </row>
    <row r="78" spans="1:8" x14ac:dyDescent="0.25">
      <c r="A78" s="24">
        <v>3516</v>
      </c>
      <c r="B78" s="20" t="s">
        <v>242</v>
      </c>
      <c r="C78" s="5" t="s">
        <v>236</v>
      </c>
      <c r="D78" s="5" t="s">
        <v>243</v>
      </c>
      <c r="E78" s="3" t="s">
        <v>7</v>
      </c>
      <c r="H78" t="s">
        <v>9</v>
      </c>
    </row>
    <row r="79" spans="1:8" x14ac:dyDescent="0.25">
      <c r="A79" s="24">
        <v>3455</v>
      </c>
      <c r="B79" s="20" t="s">
        <v>244</v>
      </c>
      <c r="C79" s="5" t="s">
        <v>236</v>
      </c>
      <c r="D79" s="5" t="s">
        <v>243</v>
      </c>
      <c r="E79" s="3" t="s">
        <v>7</v>
      </c>
      <c r="H79" t="s">
        <v>9</v>
      </c>
    </row>
    <row r="80" spans="1:8" x14ac:dyDescent="0.25">
      <c r="A80" s="24">
        <v>4999</v>
      </c>
      <c r="B80" s="20" t="s">
        <v>240</v>
      </c>
      <c r="C80" s="5" t="s">
        <v>236</v>
      </c>
      <c r="D80" s="5" t="s">
        <v>241</v>
      </c>
      <c r="E80" s="3" t="s">
        <v>7</v>
      </c>
      <c r="H80" t="s">
        <v>9</v>
      </c>
    </row>
    <row r="81" spans="1:10" x14ac:dyDescent="0.25">
      <c r="A81" s="24">
        <v>1014</v>
      </c>
      <c r="B81" s="20" t="s">
        <v>235</v>
      </c>
      <c r="C81" s="5" t="s">
        <v>236</v>
      </c>
      <c r="D81" s="5" t="s">
        <v>237</v>
      </c>
      <c r="E81" s="3" t="s">
        <v>6</v>
      </c>
    </row>
    <row r="82" spans="1:10" x14ac:dyDescent="0.25">
      <c r="A82" s="24">
        <v>3441</v>
      </c>
      <c r="B82" s="20" t="s">
        <v>249</v>
      </c>
      <c r="C82" s="5" t="s">
        <v>236</v>
      </c>
      <c r="D82" s="5" t="s">
        <v>246</v>
      </c>
      <c r="E82" s="3" t="s">
        <v>1</v>
      </c>
    </row>
    <row r="83" spans="1:10" x14ac:dyDescent="0.25">
      <c r="A83" s="24">
        <v>2323</v>
      </c>
      <c r="B83" s="20" t="s">
        <v>245</v>
      </c>
      <c r="C83" s="5" t="s">
        <v>236</v>
      </c>
      <c r="D83" s="5" t="s">
        <v>246</v>
      </c>
      <c r="E83" s="3" t="s">
        <v>1</v>
      </c>
    </row>
    <row r="84" spans="1:10" x14ac:dyDescent="0.25">
      <c r="A84" s="24">
        <v>1497</v>
      </c>
      <c r="B84" s="20" t="s">
        <v>247</v>
      </c>
      <c r="C84" s="5" t="s">
        <v>236</v>
      </c>
      <c r="D84" s="5" t="s">
        <v>141</v>
      </c>
      <c r="E84" s="3" t="s">
        <v>271</v>
      </c>
    </row>
    <row r="85" spans="1:10" x14ac:dyDescent="0.25">
      <c r="A85" s="24">
        <v>3613</v>
      </c>
      <c r="B85" s="20" t="s">
        <v>248</v>
      </c>
      <c r="C85" s="5" t="s">
        <v>236</v>
      </c>
      <c r="D85" s="5" t="s">
        <v>256</v>
      </c>
      <c r="E85" s="3" t="s">
        <v>1</v>
      </c>
    </row>
    <row r="86" spans="1:10" x14ac:dyDescent="0.25">
      <c r="A86" s="24">
        <v>5324</v>
      </c>
      <c r="B86" s="20" t="s">
        <v>250</v>
      </c>
      <c r="C86" s="5" t="s">
        <v>251</v>
      </c>
      <c r="D86" s="5" t="s">
        <v>252</v>
      </c>
      <c r="E86" s="3" t="s">
        <v>1</v>
      </c>
    </row>
    <row r="87" spans="1:10" x14ac:dyDescent="0.25">
      <c r="A87" s="24">
        <v>3978</v>
      </c>
      <c r="B87" s="20" t="s">
        <v>253</v>
      </c>
      <c r="C87" s="5" t="s">
        <v>254</v>
      </c>
      <c r="D87" s="5" t="s">
        <v>255</v>
      </c>
      <c r="E87" s="3" t="s">
        <v>6</v>
      </c>
    </row>
    <row r="89" spans="1:10" s="2" customFormat="1" x14ac:dyDescent="0.25">
      <c r="A89" s="46" t="s">
        <v>28</v>
      </c>
      <c r="B89" s="46"/>
      <c r="F89" s="51">
        <f>SUM(F2:F88)</f>
        <v>0</v>
      </c>
      <c r="G89" s="51">
        <f>SUM(G2:G88)</f>
        <v>0</v>
      </c>
      <c r="I89" s="51">
        <f>SUM(I2:I88)</f>
        <v>0</v>
      </c>
      <c r="J89" s="51">
        <f>SUM(J2:J88)</f>
        <v>0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topLeftCell="G1" zoomScale="120" zoomScaleNormal="120" workbookViewId="0">
      <pane ySplit="1" topLeftCell="A2" activePane="bottomLeft" state="frozen"/>
      <selection pane="bottomLeft" activeCell="O2" sqref="O2"/>
    </sheetView>
  </sheetViews>
  <sheetFormatPr defaultRowHeight="15" x14ac:dyDescent="0.25"/>
  <cols>
    <col min="1" max="1" width="9.85546875" style="20" bestFit="1" customWidth="1"/>
    <col min="2" max="2" width="14.42578125" style="20" customWidth="1"/>
    <col min="3" max="3" width="16.7109375" style="3" customWidth="1"/>
    <col min="4" max="4" width="45.7109375" style="3" bestFit="1" customWidth="1"/>
    <col min="5" max="5" width="11.7109375" style="32" customWidth="1"/>
    <col min="6" max="6" width="11.7109375" style="34" customWidth="1"/>
    <col min="7" max="7" width="10.140625" style="23" customWidth="1"/>
    <col min="8" max="8" width="9.5703125" style="37" customWidth="1"/>
    <col min="9" max="9" width="7.7109375" style="3" customWidth="1"/>
    <col min="10" max="10" width="13.7109375" style="43" customWidth="1"/>
    <col min="11" max="11" width="13.7109375" style="4" customWidth="1"/>
    <col min="12" max="12" width="9.140625" style="3" customWidth="1"/>
    <col min="13" max="13" width="13.5703125" style="4" customWidth="1"/>
    <col min="14" max="14" width="13.5703125" style="19" customWidth="1"/>
    <col min="15" max="15" width="11.140625" style="3" bestFit="1" customWidth="1"/>
    <col min="16" max="17" width="12.7109375" style="19" customWidth="1"/>
    <col min="18" max="16384" width="9.140625" style="3"/>
  </cols>
  <sheetData>
    <row r="1" spans="1:17" s="9" customFormat="1" ht="45" x14ac:dyDescent="0.25">
      <c r="A1" s="8" t="s">
        <v>29</v>
      </c>
      <c r="B1" s="8" t="s">
        <v>30</v>
      </c>
      <c r="C1" s="8" t="s">
        <v>31</v>
      </c>
      <c r="D1" s="9" t="s">
        <v>0</v>
      </c>
      <c r="E1" s="28" t="s">
        <v>37</v>
      </c>
      <c r="F1" s="29" t="s">
        <v>32</v>
      </c>
      <c r="G1" s="22" t="s">
        <v>257</v>
      </c>
      <c r="H1" s="54" t="s">
        <v>272</v>
      </c>
      <c r="I1" s="8" t="s">
        <v>3</v>
      </c>
      <c r="J1" s="10" t="s">
        <v>4</v>
      </c>
      <c r="K1" s="11" t="s">
        <v>12</v>
      </c>
      <c r="L1" s="8" t="s">
        <v>273</v>
      </c>
      <c r="M1" s="10" t="s">
        <v>24</v>
      </c>
      <c r="N1" s="15" t="s">
        <v>25</v>
      </c>
      <c r="O1" s="8" t="s">
        <v>274</v>
      </c>
      <c r="P1" s="16" t="s">
        <v>26</v>
      </c>
      <c r="Q1" s="15" t="s">
        <v>27</v>
      </c>
    </row>
    <row r="2" spans="1:17" s="25" customFormat="1" x14ac:dyDescent="0.25">
      <c r="A2" s="24">
        <v>5448</v>
      </c>
      <c r="B2" s="24" t="s">
        <v>33</v>
      </c>
      <c r="C2" s="24" t="s">
        <v>61</v>
      </c>
      <c r="D2" s="5" t="s">
        <v>47</v>
      </c>
      <c r="E2" s="30">
        <v>29294</v>
      </c>
      <c r="F2" s="35">
        <v>39661</v>
      </c>
      <c r="G2" s="27">
        <f>DATEDIF(E2,"9/12/2019","y")</f>
        <v>39</v>
      </c>
      <c r="H2" s="37">
        <f t="shared" ref="H2:H33" si="0">DATEDIF(F2,"01/01/2020","y")</f>
        <v>11</v>
      </c>
      <c r="I2" s="3">
        <v>40</v>
      </c>
      <c r="J2" s="41">
        <v>25423</v>
      </c>
      <c r="K2" s="4">
        <f t="shared" ref="K2:K33" si="1">J2*1.02</f>
        <v>25931.46</v>
      </c>
      <c r="L2" s="3" t="str">
        <f t="shared" ref="L2:L33" si="2">VLOOKUP(A2,Benefit,22,FALSE)</f>
        <v>DNQ</v>
      </c>
      <c r="M2" s="4" t="e">
        <f t="shared" ref="M2:M33" si="3">VLOOKUP(L2,DENTALNINE,2,FALSE)</f>
        <v>#NAME?</v>
      </c>
      <c r="N2" s="19">
        <f t="shared" ref="N2:N33" si="4">VLOOKUP(L2,DENTALTWENTY,2,FALSE)</f>
        <v>0</v>
      </c>
      <c r="O2" s="3" t="str">
        <f t="shared" ref="O2:O33" si="5">VLOOKUP(A2,Benefit,25,FALSE)</f>
        <v>DNQ</v>
      </c>
      <c r="P2" s="19">
        <f t="shared" ref="P2:P33" si="6">VLOOKUP(O2,HLTHNINE,2,FALSE)</f>
        <v>0</v>
      </c>
      <c r="Q2" s="19">
        <f t="shared" ref="Q2:Q33" si="7">VLOOKUP(O2,HLTHTWENTY,2,FALSE)</f>
        <v>0</v>
      </c>
    </row>
    <row r="3" spans="1:17" x14ac:dyDescent="0.25">
      <c r="A3" s="24">
        <v>1245</v>
      </c>
      <c r="B3" s="17" t="s">
        <v>34</v>
      </c>
      <c r="C3" s="5" t="s">
        <v>35</v>
      </c>
      <c r="D3" s="5" t="s">
        <v>36</v>
      </c>
      <c r="E3" s="31">
        <v>22752</v>
      </c>
      <c r="F3" s="35">
        <v>33854</v>
      </c>
      <c r="G3" s="27">
        <f>DATEDIF(E3,"9/12/2019","y")</f>
        <v>57</v>
      </c>
      <c r="H3" s="37">
        <f t="shared" si="0"/>
        <v>27</v>
      </c>
      <c r="I3" s="3">
        <v>40</v>
      </c>
      <c r="J3" s="18">
        <v>70000</v>
      </c>
      <c r="K3" s="4">
        <f t="shared" si="1"/>
        <v>71400</v>
      </c>
      <c r="L3" s="3" t="str">
        <f t="shared" si="2"/>
        <v>DENF</v>
      </c>
      <c r="M3" s="4" t="e">
        <f t="shared" si="3"/>
        <v>#NAME?</v>
      </c>
      <c r="N3" s="19">
        <f t="shared" si="4"/>
        <v>1200</v>
      </c>
      <c r="O3" s="3" t="str">
        <f t="shared" si="5"/>
        <v>HLTHF</v>
      </c>
      <c r="P3" s="19">
        <f t="shared" si="6"/>
        <v>10000</v>
      </c>
      <c r="Q3" s="19">
        <f t="shared" si="7"/>
        <v>11000</v>
      </c>
    </row>
    <row r="4" spans="1:17" x14ac:dyDescent="0.25">
      <c r="A4" s="24">
        <v>4224</v>
      </c>
      <c r="B4" s="17" t="s">
        <v>38</v>
      </c>
      <c r="C4" s="5" t="s">
        <v>39</v>
      </c>
      <c r="D4" s="5" t="s">
        <v>40</v>
      </c>
      <c r="E4" s="33" t="s">
        <v>260</v>
      </c>
      <c r="F4" s="35">
        <v>14824</v>
      </c>
      <c r="G4" s="27">
        <f>DATEDIF("4/23/3892","9/12/4019","y")</f>
        <v>127</v>
      </c>
      <c r="H4" s="37">
        <f t="shared" si="0"/>
        <v>79</v>
      </c>
      <c r="I4" s="3">
        <v>40</v>
      </c>
      <c r="J4" s="43">
        <v>60000</v>
      </c>
      <c r="K4" s="4">
        <f t="shared" si="1"/>
        <v>61200</v>
      </c>
      <c r="L4" s="3" t="str">
        <f t="shared" si="2"/>
        <v>DENS</v>
      </c>
      <c r="M4" s="4" t="e">
        <f t="shared" si="3"/>
        <v>#NAME?</v>
      </c>
      <c r="N4" s="19">
        <f t="shared" si="4"/>
        <v>550</v>
      </c>
      <c r="O4" s="3" t="str">
        <f t="shared" si="5"/>
        <v>HLTHS</v>
      </c>
      <c r="P4" s="19">
        <f t="shared" si="6"/>
        <v>5000</v>
      </c>
      <c r="Q4" s="19">
        <f t="shared" si="7"/>
        <v>5500</v>
      </c>
    </row>
    <row r="5" spans="1:17" x14ac:dyDescent="0.25">
      <c r="A5" s="24">
        <v>2530</v>
      </c>
      <c r="B5" s="17" t="s">
        <v>41</v>
      </c>
      <c r="C5" s="5" t="s">
        <v>42</v>
      </c>
      <c r="D5" s="5" t="s">
        <v>75</v>
      </c>
      <c r="E5" s="31">
        <v>29380</v>
      </c>
      <c r="F5" s="35">
        <v>40422</v>
      </c>
      <c r="G5" s="27">
        <f t="shared" ref="G5:G24" si="8">DATEDIF(E5,"9/12/2019","y")</f>
        <v>39</v>
      </c>
      <c r="H5" s="37">
        <f t="shared" si="0"/>
        <v>9</v>
      </c>
      <c r="I5" s="3">
        <v>40</v>
      </c>
      <c r="J5" s="18">
        <v>25000</v>
      </c>
      <c r="K5" s="4">
        <f t="shared" si="1"/>
        <v>25500</v>
      </c>
      <c r="L5" s="3" t="str">
        <f t="shared" si="2"/>
        <v>DNQ</v>
      </c>
      <c r="M5" s="4" t="e">
        <f t="shared" si="3"/>
        <v>#NAME?</v>
      </c>
      <c r="N5" s="19">
        <f t="shared" si="4"/>
        <v>0</v>
      </c>
      <c r="O5" s="3" t="str">
        <f t="shared" si="5"/>
        <v>DNQ</v>
      </c>
      <c r="P5" s="19">
        <f t="shared" si="6"/>
        <v>0</v>
      </c>
      <c r="Q5" s="19">
        <f t="shared" si="7"/>
        <v>0</v>
      </c>
    </row>
    <row r="6" spans="1:17" x14ac:dyDescent="0.25">
      <c r="A6" s="24">
        <v>4928</v>
      </c>
      <c r="B6" s="20" t="s">
        <v>70</v>
      </c>
      <c r="C6" s="5" t="s">
        <v>71</v>
      </c>
      <c r="D6" s="5" t="s">
        <v>141</v>
      </c>
      <c r="E6" s="32">
        <v>25145</v>
      </c>
      <c r="F6" s="34">
        <v>39630</v>
      </c>
      <c r="G6" s="27">
        <f t="shared" si="8"/>
        <v>50</v>
      </c>
      <c r="H6" s="37">
        <f t="shared" si="0"/>
        <v>11</v>
      </c>
      <c r="I6" s="3">
        <v>40</v>
      </c>
      <c r="J6" s="43">
        <v>45000</v>
      </c>
      <c r="K6" s="4">
        <f t="shared" si="1"/>
        <v>45900</v>
      </c>
      <c r="L6" s="3" t="str">
        <f t="shared" si="2"/>
        <v>DENS</v>
      </c>
      <c r="M6" s="4" t="e">
        <f t="shared" si="3"/>
        <v>#NAME?</v>
      </c>
      <c r="N6" s="19">
        <f t="shared" si="4"/>
        <v>550</v>
      </c>
      <c r="O6" s="3" t="str">
        <f t="shared" si="5"/>
        <v>HLTHS</v>
      </c>
      <c r="P6" s="19">
        <f t="shared" si="6"/>
        <v>5000</v>
      </c>
      <c r="Q6" s="19">
        <f t="shared" si="7"/>
        <v>5500</v>
      </c>
    </row>
    <row r="7" spans="1:17" x14ac:dyDescent="0.25">
      <c r="A7" s="24">
        <v>5845</v>
      </c>
      <c r="B7" s="17" t="s">
        <v>43</v>
      </c>
      <c r="C7" s="5" t="s">
        <v>44</v>
      </c>
      <c r="D7" s="5" t="s">
        <v>45</v>
      </c>
      <c r="E7" s="31">
        <v>21999</v>
      </c>
      <c r="F7" s="35">
        <v>39181</v>
      </c>
      <c r="G7" s="27">
        <f t="shared" si="8"/>
        <v>59</v>
      </c>
      <c r="H7" s="37">
        <f t="shared" si="0"/>
        <v>12</v>
      </c>
      <c r="I7" s="3">
        <v>40</v>
      </c>
      <c r="J7" s="18">
        <v>80000</v>
      </c>
      <c r="K7" s="4">
        <f t="shared" si="1"/>
        <v>81600</v>
      </c>
      <c r="L7" s="3" t="str">
        <f t="shared" si="2"/>
        <v>DENF</v>
      </c>
      <c r="M7" s="4" t="e">
        <f t="shared" si="3"/>
        <v>#NAME?</v>
      </c>
      <c r="N7" s="19">
        <f t="shared" si="4"/>
        <v>1200</v>
      </c>
      <c r="O7" s="3" t="str">
        <f t="shared" si="5"/>
        <v>HLTHF</v>
      </c>
      <c r="P7" s="19">
        <f t="shared" si="6"/>
        <v>10000</v>
      </c>
      <c r="Q7" s="19">
        <f t="shared" si="7"/>
        <v>11000</v>
      </c>
    </row>
    <row r="8" spans="1:17" x14ac:dyDescent="0.25">
      <c r="A8" s="24">
        <v>4569</v>
      </c>
      <c r="B8" s="17" t="s">
        <v>46</v>
      </c>
      <c r="C8" s="5" t="s">
        <v>44</v>
      </c>
      <c r="D8" s="5" t="s">
        <v>47</v>
      </c>
      <c r="E8" s="31">
        <v>29232</v>
      </c>
      <c r="F8" s="35">
        <v>39661</v>
      </c>
      <c r="G8" s="27">
        <f t="shared" si="8"/>
        <v>39</v>
      </c>
      <c r="H8" s="37">
        <f t="shared" si="0"/>
        <v>11</v>
      </c>
      <c r="I8" s="3">
        <v>40</v>
      </c>
      <c r="J8" s="41">
        <v>25423</v>
      </c>
      <c r="K8" s="4">
        <f t="shared" si="1"/>
        <v>25931.46</v>
      </c>
      <c r="L8" s="3" t="str">
        <f t="shared" si="2"/>
        <v>DNQ</v>
      </c>
      <c r="M8" s="4" t="e">
        <f t="shared" si="3"/>
        <v>#NAME?</v>
      </c>
      <c r="N8" s="19">
        <f t="shared" si="4"/>
        <v>0</v>
      </c>
      <c r="O8" s="3" t="str">
        <f t="shared" si="5"/>
        <v>DNQ</v>
      </c>
      <c r="P8" s="19">
        <f t="shared" si="6"/>
        <v>0</v>
      </c>
      <c r="Q8" s="19">
        <f t="shared" si="7"/>
        <v>0</v>
      </c>
    </row>
    <row r="9" spans="1:17" x14ac:dyDescent="0.25">
      <c r="A9" s="24">
        <v>4077</v>
      </c>
      <c r="B9" s="17" t="s">
        <v>48</v>
      </c>
      <c r="C9" s="5" t="s">
        <v>49</v>
      </c>
      <c r="D9" s="5" t="s">
        <v>47</v>
      </c>
      <c r="E9" s="31">
        <v>29623</v>
      </c>
      <c r="F9" s="35">
        <v>39661</v>
      </c>
      <c r="G9" s="27">
        <f t="shared" si="8"/>
        <v>38</v>
      </c>
      <c r="H9" s="37">
        <f t="shared" si="0"/>
        <v>11</v>
      </c>
      <c r="I9" s="3">
        <v>40</v>
      </c>
      <c r="J9" s="41">
        <v>25423</v>
      </c>
      <c r="K9" s="4">
        <f t="shared" si="1"/>
        <v>25931.46</v>
      </c>
      <c r="L9" s="3" t="str">
        <f t="shared" si="2"/>
        <v>DNQ</v>
      </c>
      <c r="M9" s="4" t="e">
        <f t="shared" si="3"/>
        <v>#NAME?</v>
      </c>
      <c r="N9" s="19">
        <f t="shared" si="4"/>
        <v>0</v>
      </c>
      <c r="O9" s="3" t="str">
        <f t="shared" si="5"/>
        <v>DNQ</v>
      </c>
      <c r="P9" s="19">
        <f t="shared" si="6"/>
        <v>0</v>
      </c>
      <c r="Q9" s="19">
        <f t="shared" si="7"/>
        <v>0</v>
      </c>
    </row>
    <row r="10" spans="1:17" x14ac:dyDescent="0.25">
      <c r="A10" s="24">
        <v>2250</v>
      </c>
      <c r="B10" s="17" t="s">
        <v>50</v>
      </c>
      <c r="C10" s="5" t="s">
        <v>51</v>
      </c>
      <c r="D10" s="5" t="s">
        <v>47</v>
      </c>
      <c r="E10" s="31">
        <v>29375</v>
      </c>
      <c r="F10" s="35">
        <v>39661</v>
      </c>
      <c r="G10" s="27">
        <f t="shared" si="8"/>
        <v>39</v>
      </c>
      <c r="H10" s="37">
        <f t="shared" si="0"/>
        <v>11</v>
      </c>
      <c r="I10" s="3">
        <v>40</v>
      </c>
      <c r="J10" s="41">
        <v>25423</v>
      </c>
      <c r="K10" s="4">
        <f t="shared" si="1"/>
        <v>25931.46</v>
      </c>
      <c r="L10" s="3" t="str">
        <f t="shared" si="2"/>
        <v>DNQ</v>
      </c>
      <c r="M10" s="4" t="e">
        <f t="shared" si="3"/>
        <v>#NAME?</v>
      </c>
      <c r="N10" s="19">
        <f t="shared" si="4"/>
        <v>0</v>
      </c>
      <c r="O10" s="3" t="str">
        <f t="shared" si="5"/>
        <v>DNQ</v>
      </c>
      <c r="P10" s="19">
        <f t="shared" si="6"/>
        <v>0</v>
      </c>
      <c r="Q10" s="19">
        <f t="shared" si="7"/>
        <v>0</v>
      </c>
    </row>
    <row r="11" spans="1:17" x14ac:dyDescent="0.25">
      <c r="A11" s="24">
        <v>3322</v>
      </c>
      <c r="B11" s="20" t="s">
        <v>58</v>
      </c>
      <c r="C11" s="5" t="s">
        <v>59</v>
      </c>
      <c r="D11" s="5" t="s">
        <v>60</v>
      </c>
      <c r="E11" s="32">
        <v>14063</v>
      </c>
      <c r="F11" s="34">
        <v>29312</v>
      </c>
      <c r="G11" s="27">
        <f t="shared" si="8"/>
        <v>81</v>
      </c>
      <c r="H11" s="37">
        <f t="shared" si="0"/>
        <v>39</v>
      </c>
      <c r="I11" s="3">
        <v>40</v>
      </c>
      <c r="J11" s="43">
        <v>45000</v>
      </c>
      <c r="K11" s="4">
        <f t="shared" si="1"/>
        <v>45900</v>
      </c>
      <c r="L11" s="3" t="str">
        <f t="shared" si="2"/>
        <v>DECLINE</v>
      </c>
      <c r="M11" s="4" t="e">
        <f t="shared" si="3"/>
        <v>#NAME?</v>
      </c>
      <c r="N11" s="19">
        <f t="shared" si="4"/>
        <v>0</v>
      </c>
      <c r="O11" s="3" t="str">
        <f t="shared" si="5"/>
        <v>DECLINE</v>
      </c>
      <c r="P11" s="19">
        <f t="shared" si="6"/>
        <v>0</v>
      </c>
      <c r="Q11" s="19">
        <f t="shared" si="7"/>
        <v>0</v>
      </c>
    </row>
    <row r="12" spans="1:17" x14ac:dyDescent="0.25">
      <c r="A12" s="24">
        <v>4216</v>
      </c>
      <c r="B12" s="17" t="s">
        <v>52</v>
      </c>
      <c r="C12" s="5" t="s">
        <v>53</v>
      </c>
      <c r="D12" s="5" t="s">
        <v>54</v>
      </c>
      <c r="E12" s="31">
        <v>29358</v>
      </c>
      <c r="F12" s="35">
        <v>39661</v>
      </c>
      <c r="G12" s="27">
        <f t="shared" si="8"/>
        <v>39</v>
      </c>
      <c r="H12" s="37">
        <f t="shared" si="0"/>
        <v>11</v>
      </c>
      <c r="I12" s="3">
        <v>40</v>
      </c>
      <c r="J12" s="18">
        <v>10000</v>
      </c>
      <c r="K12" s="4">
        <f t="shared" si="1"/>
        <v>10200</v>
      </c>
      <c r="L12" s="3" t="str">
        <f t="shared" si="2"/>
        <v>DNQ</v>
      </c>
      <c r="M12" s="4" t="e">
        <f t="shared" si="3"/>
        <v>#NAME?</v>
      </c>
      <c r="N12" s="19">
        <f t="shared" si="4"/>
        <v>0</v>
      </c>
      <c r="O12" s="3" t="str">
        <f t="shared" si="5"/>
        <v>DNQ</v>
      </c>
      <c r="P12" s="19">
        <f t="shared" si="6"/>
        <v>0</v>
      </c>
      <c r="Q12" s="19">
        <f t="shared" si="7"/>
        <v>0</v>
      </c>
    </row>
    <row r="13" spans="1:17" x14ac:dyDescent="0.25">
      <c r="A13" s="24">
        <v>4237</v>
      </c>
      <c r="B13" s="20" t="s">
        <v>55</v>
      </c>
      <c r="C13" s="5" t="s">
        <v>56</v>
      </c>
      <c r="D13" s="5" t="s">
        <v>57</v>
      </c>
      <c r="E13" s="32">
        <v>25465</v>
      </c>
      <c r="F13" s="34">
        <v>36404</v>
      </c>
      <c r="G13" s="27">
        <f t="shared" si="8"/>
        <v>49</v>
      </c>
      <c r="H13" s="37">
        <f t="shared" si="0"/>
        <v>20</v>
      </c>
      <c r="I13" s="3">
        <v>40</v>
      </c>
      <c r="J13" s="43">
        <v>72000</v>
      </c>
      <c r="K13" s="4">
        <f t="shared" si="1"/>
        <v>73440</v>
      </c>
      <c r="L13" s="3" t="str">
        <f t="shared" si="2"/>
        <v>DENS</v>
      </c>
      <c r="M13" s="4" t="e">
        <f t="shared" si="3"/>
        <v>#NAME?</v>
      </c>
      <c r="N13" s="19">
        <f t="shared" si="4"/>
        <v>550</v>
      </c>
      <c r="O13" s="3" t="str">
        <f t="shared" si="5"/>
        <v>HLTHS</v>
      </c>
      <c r="P13" s="19">
        <f t="shared" si="6"/>
        <v>5000</v>
      </c>
      <c r="Q13" s="19">
        <f t="shared" si="7"/>
        <v>5500</v>
      </c>
    </row>
    <row r="14" spans="1:17" x14ac:dyDescent="0.25">
      <c r="A14" s="24">
        <v>2491</v>
      </c>
      <c r="B14" s="20" t="s">
        <v>72</v>
      </c>
      <c r="C14" s="5" t="s">
        <v>73</v>
      </c>
      <c r="D14" s="5" t="s">
        <v>74</v>
      </c>
      <c r="E14" s="32">
        <v>29318</v>
      </c>
      <c r="F14" s="34">
        <v>40422</v>
      </c>
      <c r="G14" s="27">
        <f t="shared" si="8"/>
        <v>39</v>
      </c>
      <c r="H14" s="37">
        <f t="shared" si="0"/>
        <v>9</v>
      </c>
      <c r="I14" s="3">
        <v>40</v>
      </c>
      <c r="J14" s="43">
        <v>25000</v>
      </c>
      <c r="K14" s="4">
        <f t="shared" si="1"/>
        <v>25500</v>
      </c>
      <c r="L14" s="3" t="str">
        <f t="shared" si="2"/>
        <v>DNQ</v>
      </c>
      <c r="M14" s="4" t="e">
        <f t="shared" si="3"/>
        <v>#NAME?</v>
      </c>
      <c r="N14" s="19">
        <f t="shared" si="4"/>
        <v>0</v>
      </c>
      <c r="O14" s="3" t="str">
        <f t="shared" si="5"/>
        <v>DNQ</v>
      </c>
      <c r="P14" s="19">
        <f t="shared" si="6"/>
        <v>0</v>
      </c>
      <c r="Q14" s="19">
        <f t="shared" si="7"/>
        <v>0</v>
      </c>
    </row>
    <row r="15" spans="1:17" x14ac:dyDescent="0.25">
      <c r="A15" s="24">
        <v>5712</v>
      </c>
      <c r="B15" s="20" t="s">
        <v>76</v>
      </c>
      <c r="C15" s="5" t="s">
        <v>77</v>
      </c>
      <c r="D15" s="5" t="s">
        <v>78</v>
      </c>
      <c r="E15" s="32">
        <v>28624</v>
      </c>
      <c r="F15" s="34">
        <v>40787</v>
      </c>
      <c r="G15" s="27">
        <f t="shared" si="8"/>
        <v>41</v>
      </c>
      <c r="H15" s="37">
        <f t="shared" si="0"/>
        <v>8</v>
      </c>
      <c r="I15" s="3">
        <v>40</v>
      </c>
      <c r="J15" s="43">
        <v>30000</v>
      </c>
      <c r="K15" s="4">
        <f t="shared" si="1"/>
        <v>30600</v>
      </c>
      <c r="L15" s="3" t="str">
        <f t="shared" si="2"/>
        <v>DNQ</v>
      </c>
      <c r="M15" s="4" t="e">
        <f t="shared" si="3"/>
        <v>#NAME?</v>
      </c>
      <c r="N15" s="19">
        <f t="shared" si="4"/>
        <v>0</v>
      </c>
      <c r="O15" s="3" t="str">
        <f t="shared" si="5"/>
        <v>DNQ</v>
      </c>
      <c r="P15" s="19">
        <f t="shared" si="6"/>
        <v>0</v>
      </c>
      <c r="Q15" s="19">
        <f t="shared" si="7"/>
        <v>0</v>
      </c>
    </row>
    <row r="16" spans="1:17" x14ac:dyDescent="0.25">
      <c r="A16" s="24">
        <v>3070</v>
      </c>
      <c r="B16" s="20" t="s">
        <v>79</v>
      </c>
      <c r="C16" s="5" t="s">
        <v>80</v>
      </c>
      <c r="D16" s="5" t="s">
        <v>47</v>
      </c>
      <c r="E16" s="32">
        <v>29466</v>
      </c>
      <c r="F16" s="35">
        <v>39661</v>
      </c>
      <c r="G16" s="27">
        <f t="shared" si="8"/>
        <v>39</v>
      </c>
      <c r="H16" s="37">
        <f t="shared" si="0"/>
        <v>11</v>
      </c>
      <c r="I16" s="3">
        <v>40</v>
      </c>
      <c r="J16" s="41">
        <v>25423</v>
      </c>
      <c r="K16" s="4">
        <f t="shared" si="1"/>
        <v>25931.46</v>
      </c>
      <c r="L16" s="3" t="str">
        <f t="shared" si="2"/>
        <v>DNQ</v>
      </c>
      <c r="M16" s="4" t="e">
        <f t="shared" si="3"/>
        <v>#NAME?</v>
      </c>
      <c r="N16" s="19">
        <f t="shared" si="4"/>
        <v>0</v>
      </c>
      <c r="O16" s="3" t="str">
        <f t="shared" si="5"/>
        <v>DNQ</v>
      </c>
      <c r="P16" s="19">
        <f t="shared" si="6"/>
        <v>0</v>
      </c>
      <c r="Q16" s="19">
        <f t="shared" si="7"/>
        <v>0</v>
      </c>
    </row>
    <row r="17" spans="1:17" x14ac:dyDescent="0.25">
      <c r="A17" s="24">
        <v>1959</v>
      </c>
      <c r="B17" s="20" t="s">
        <v>81</v>
      </c>
      <c r="C17" s="5" t="s">
        <v>82</v>
      </c>
      <c r="D17" s="5" t="s">
        <v>54</v>
      </c>
      <c r="E17" s="32">
        <v>29559</v>
      </c>
      <c r="F17" s="35">
        <v>39661</v>
      </c>
      <c r="G17" s="27">
        <f t="shared" si="8"/>
        <v>38</v>
      </c>
      <c r="H17" s="37">
        <f t="shared" si="0"/>
        <v>11</v>
      </c>
      <c r="I17" s="3">
        <v>40</v>
      </c>
      <c r="J17" s="43">
        <v>10000</v>
      </c>
      <c r="K17" s="4">
        <f t="shared" si="1"/>
        <v>10200</v>
      </c>
      <c r="L17" s="3" t="str">
        <f t="shared" si="2"/>
        <v>DNQ</v>
      </c>
      <c r="M17" s="4" t="e">
        <f t="shared" si="3"/>
        <v>#NAME?</v>
      </c>
      <c r="N17" s="19">
        <f t="shared" si="4"/>
        <v>0</v>
      </c>
      <c r="O17" s="3" t="str">
        <f t="shared" si="5"/>
        <v>DNQ</v>
      </c>
      <c r="P17" s="19">
        <f t="shared" si="6"/>
        <v>0</v>
      </c>
      <c r="Q17" s="19">
        <f t="shared" si="7"/>
        <v>0</v>
      </c>
    </row>
    <row r="18" spans="1:17" x14ac:dyDescent="0.25">
      <c r="A18" s="24">
        <v>1056</v>
      </c>
      <c r="B18" s="20" t="s">
        <v>83</v>
      </c>
      <c r="C18" s="5" t="s">
        <v>84</v>
      </c>
      <c r="D18" s="5" t="s">
        <v>47</v>
      </c>
      <c r="E18" s="32">
        <v>29297</v>
      </c>
      <c r="F18" s="35">
        <v>39661</v>
      </c>
      <c r="G18" s="27">
        <f t="shared" si="8"/>
        <v>39</v>
      </c>
      <c r="H18" s="37">
        <f t="shared" si="0"/>
        <v>11</v>
      </c>
      <c r="I18" s="3">
        <v>40</v>
      </c>
      <c r="J18" s="41">
        <v>25423</v>
      </c>
      <c r="K18" s="4">
        <f t="shared" si="1"/>
        <v>25931.46</v>
      </c>
      <c r="L18" s="3" t="str">
        <f t="shared" si="2"/>
        <v>DNQ</v>
      </c>
      <c r="M18" s="4" t="e">
        <f t="shared" si="3"/>
        <v>#NAME?</v>
      </c>
      <c r="N18" s="19">
        <f t="shared" si="4"/>
        <v>0</v>
      </c>
      <c r="O18" s="3" t="str">
        <f t="shared" si="5"/>
        <v>DNQ</v>
      </c>
      <c r="P18" s="19">
        <f t="shared" si="6"/>
        <v>0</v>
      </c>
      <c r="Q18" s="19">
        <f t="shared" si="7"/>
        <v>0</v>
      </c>
    </row>
    <row r="19" spans="1:17" x14ac:dyDescent="0.25">
      <c r="A19" s="24">
        <v>2584</v>
      </c>
      <c r="B19" s="20" t="s">
        <v>85</v>
      </c>
      <c r="C19" s="5" t="s">
        <v>84</v>
      </c>
      <c r="D19" s="5" t="s">
        <v>47</v>
      </c>
      <c r="E19" s="32">
        <v>30568</v>
      </c>
      <c r="F19" s="35">
        <v>39661</v>
      </c>
      <c r="G19" s="27">
        <f t="shared" si="8"/>
        <v>36</v>
      </c>
      <c r="H19" s="37">
        <f t="shared" si="0"/>
        <v>11</v>
      </c>
      <c r="I19" s="3">
        <v>40</v>
      </c>
      <c r="J19" s="41">
        <v>25423</v>
      </c>
      <c r="K19" s="4">
        <f t="shared" si="1"/>
        <v>25931.46</v>
      </c>
      <c r="L19" s="3" t="str">
        <f t="shared" si="2"/>
        <v>DNQ</v>
      </c>
      <c r="M19" s="4" t="e">
        <f t="shared" si="3"/>
        <v>#NAME?</v>
      </c>
      <c r="N19" s="19">
        <f t="shared" si="4"/>
        <v>0</v>
      </c>
      <c r="O19" s="3" t="str">
        <f t="shared" si="5"/>
        <v>DNQ</v>
      </c>
      <c r="P19" s="19">
        <f t="shared" si="6"/>
        <v>0</v>
      </c>
      <c r="Q19" s="19">
        <f t="shared" si="7"/>
        <v>0</v>
      </c>
    </row>
    <row r="20" spans="1:17" x14ac:dyDescent="0.25">
      <c r="A20" s="24">
        <v>5061</v>
      </c>
      <c r="B20" s="20" t="s">
        <v>86</v>
      </c>
      <c r="C20" s="5" t="s">
        <v>87</v>
      </c>
      <c r="D20" s="5" t="s">
        <v>88</v>
      </c>
      <c r="E20" s="32">
        <v>17720</v>
      </c>
      <c r="F20" s="34">
        <v>24872</v>
      </c>
      <c r="G20" s="27">
        <f t="shared" si="8"/>
        <v>71</v>
      </c>
      <c r="H20" s="37">
        <f t="shared" si="0"/>
        <v>51</v>
      </c>
      <c r="I20" s="3">
        <v>40</v>
      </c>
      <c r="J20" s="43">
        <v>72000</v>
      </c>
      <c r="K20" s="4">
        <f t="shared" si="1"/>
        <v>73440</v>
      </c>
      <c r="L20" s="3" t="str">
        <f t="shared" si="2"/>
        <v>DENF</v>
      </c>
      <c r="M20" s="4" t="e">
        <f t="shared" si="3"/>
        <v>#NAME?</v>
      </c>
      <c r="N20" s="19">
        <f t="shared" si="4"/>
        <v>1200</v>
      </c>
      <c r="O20" s="3" t="str">
        <f t="shared" si="5"/>
        <v>HLTHF</v>
      </c>
      <c r="P20" s="19">
        <f t="shared" si="6"/>
        <v>10000</v>
      </c>
      <c r="Q20" s="19">
        <f t="shared" si="7"/>
        <v>11000</v>
      </c>
    </row>
    <row r="21" spans="1:17" x14ac:dyDescent="0.25">
      <c r="A21" s="24">
        <v>2112</v>
      </c>
      <c r="B21" s="20" t="s">
        <v>89</v>
      </c>
      <c r="C21" s="5" t="s">
        <v>90</v>
      </c>
      <c r="D21" s="5" t="s">
        <v>91</v>
      </c>
      <c r="E21" s="32">
        <v>29389</v>
      </c>
      <c r="F21" s="34">
        <v>40422</v>
      </c>
      <c r="G21" s="27">
        <f t="shared" si="8"/>
        <v>39</v>
      </c>
      <c r="H21" s="37">
        <f t="shared" si="0"/>
        <v>9</v>
      </c>
      <c r="I21" s="3">
        <v>40</v>
      </c>
      <c r="J21" s="43">
        <v>30000</v>
      </c>
      <c r="K21" s="4">
        <f t="shared" si="1"/>
        <v>30600</v>
      </c>
      <c r="L21" s="3" t="str">
        <f t="shared" si="2"/>
        <v>DNQ</v>
      </c>
      <c r="M21" s="4" t="e">
        <f t="shared" si="3"/>
        <v>#NAME?</v>
      </c>
      <c r="N21" s="19">
        <f t="shared" si="4"/>
        <v>0</v>
      </c>
      <c r="O21" s="3" t="str">
        <f t="shared" si="5"/>
        <v>DNQ</v>
      </c>
      <c r="P21" s="19">
        <f t="shared" si="6"/>
        <v>0</v>
      </c>
      <c r="Q21" s="19">
        <f t="shared" si="7"/>
        <v>0</v>
      </c>
    </row>
    <row r="22" spans="1:17" x14ac:dyDescent="0.25">
      <c r="A22" s="24">
        <v>1420</v>
      </c>
      <c r="B22" s="20" t="s">
        <v>92</v>
      </c>
      <c r="C22" s="5" t="s">
        <v>93</v>
      </c>
      <c r="D22" s="5" t="s">
        <v>94</v>
      </c>
      <c r="E22" s="32">
        <v>26312</v>
      </c>
      <c r="F22" s="34">
        <v>41061</v>
      </c>
      <c r="G22" s="27">
        <f t="shared" si="8"/>
        <v>47</v>
      </c>
      <c r="H22" s="37">
        <f t="shared" si="0"/>
        <v>7</v>
      </c>
      <c r="I22" s="3">
        <v>40</v>
      </c>
      <c r="J22" s="43">
        <v>55000</v>
      </c>
      <c r="K22" s="4">
        <f t="shared" si="1"/>
        <v>56100</v>
      </c>
      <c r="L22" s="3" t="str">
        <f t="shared" si="2"/>
        <v>DENF</v>
      </c>
      <c r="M22" s="4" t="e">
        <f t="shared" si="3"/>
        <v>#NAME?</v>
      </c>
      <c r="N22" s="19">
        <f t="shared" si="4"/>
        <v>1200</v>
      </c>
      <c r="O22" s="3" t="str">
        <f t="shared" si="5"/>
        <v>HLTHF</v>
      </c>
      <c r="P22" s="19">
        <f t="shared" si="6"/>
        <v>10000</v>
      </c>
      <c r="Q22" s="19">
        <f t="shared" si="7"/>
        <v>11000</v>
      </c>
    </row>
    <row r="23" spans="1:17" x14ac:dyDescent="0.25">
      <c r="A23" s="24">
        <v>2016</v>
      </c>
      <c r="B23" s="20" t="s">
        <v>95</v>
      </c>
      <c r="C23" s="5" t="s">
        <v>96</v>
      </c>
      <c r="D23" s="5" t="s">
        <v>97</v>
      </c>
      <c r="E23" s="32">
        <v>28535</v>
      </c>
      <c r="F23" s="34">
        <v>41852</v>
      </c>
      <c r="G23" s="27">
        <f t="shared" si="8"/>
        <v>41</v>
      </c>
      <c r="H23" s="37">
        <f t="shared" si="0"/>
        <v>5</v>
      </c>
      <c r="I23" s="3">
        <v>40</v>
      </c>
      <c r="J23" s="43">
        <v>35000</v>
      </c>
      <c r="K23" s="4">
        <f t="shared" si="1"/>
        <v>35700</v>
      </c>
      <c r="L23" s="3" t="str">
        <f t="shared" si="2"/>
        <v>DNQ</v>
      </c>
      <c r="M23" s="4" t="e">
        <f t="shared" si="3"/>
        <v>#NAME?</v>
      </c>
      <c r="N23" s="19">
        <f t="shared" si="4"/>
        <v>0</v>
      </c>
      <c r="O23" s="3" t="str">
        <f t="shared" si="5"/>
        <v>DNQ</v>
      </c>
      <c r="P23" s="19">
        <f t="shared" si="6"/>
        <v>0</v>
      </c>
      <c r="Q23" s="19">
        <f t="shared" si="7"/>
        <v>0</v>
      </c>
    </row>
    <row r="24" spans="1:17" x14ac:dyDescent="0.25">
      <c r="A24" s="24">
        <v>3784</v>
      </c>
      <c r="B24" s="20" t="s">
        <v>98</v>
      </c>
      <c r="C24" s="5" t="s">
        <v>99</v>
      </c>
      <c r="D24" s="5" t="s">
        <v>100</v>
      </c>
      <c r="E24" s="32">
        <v>29356</v>
      </c>
      <c r="F24" s="34">
        <v>40422</v>
      </c>
      <c r="G24" s="27">
        <f t="shared" si="8"/>
        <v>39</v>
      </c>
      <c r="H24" s="37">
        <f t="shared" si="0"/>
        <v>9</v>
      </c>
      <c r="I24" s="3">
        <v>40</v>
      </c>
      <c r="J24" s="43">
        <v>25000</v>
      </c>
      <c r="K24" s="4">
        <f t="shared" si="1"/>
        <v>25500</v>
      </c>
      <c r="L24" s="3" t="str">
        <f t="shared" si="2"/>
        <v>DNQ</v>
      </c>
      <c r="M24" s="4" t="e">
        <f t="shared" si="3"/>
        <v>#NAME?</v>
      </c>
      <c r="N24" s="19">
        <f t="shared" si="4"/>
        <v>0</v>
      </c>
      <c r="O24" s="3" t="str">
        <f t="shared" si="5"/>
        <v>DNQ</v>
      </c>
      <c r="P24" s="19">
        <f t="shared" si="6"/>
        <v>0</v>
      </c>
      <c r="Q24" s="19">
        <f t="shared" si="7"/>
        <v>0</v>
      </c>
    </row>
    <row r="25" spans="1:17" x14ac:dyDescent="0.25">
      <c r="A25" s="24">
        <v>4115</v>
      </c>
      <c r="B25" s="20" t="s">
        <v>101</v>
      </c>
      <c r="C25" s="5" t="s">
        <v>102</v>
      </c>
      <c r="D25" s="5" t="s">
        <v>258</v>
      </c>
      <c r="E25" s="32" t="s">
        <v>259</v>
      </c>
      <c r="F25" s="34">
        <v>4019</v>
      </c>
      <c r="G25" s="27">
        <f>DATEDIF("1/1/3881","9/12/4019","y")</f>
        <v>138</v>
      </c>
      <c r="H25" s="37">
        <f t="shared" si="0"/>
        <v>109</v>
      </c>
      <c r="I25" s="3">
        <v>40</v>
      </c>
      <c r="J25" s="43">
        <v>147000</v>
      </c>
      <c r="K25" s="4">
        <f t="shared" si="1"/>
        <v>149940</v>
      </c>
      <c r="L25" s="3" t="str">
        <f t="shared" si="2"/>
        <v>DENS</v>
      </c>
      <c r="M25" s="4" t="e">
        <f t="shared" si="3"/>
        <v>#NAME?</v>
      </c>
      <c r="N25" s="19">
        <f t="shared" si="4"/>
        <v>550</v>
      </c>
      <c r="O25" s="3" t="str">
        <f t="shared" si="5"/>
        <v>HLTHS</v>
      </c>
      <c r="P25" s="19">
        <f t="shared" si="6"/>
        <v>5000</v>
      </c>
      <c r="Q25" s="19">
        <f t="shared" si="7"/>
        <v>5500</v>
      </c>
    </row>
    <row r="26" spans="1:17" x14ac:dyDescent="0.25">
      <c r="A26" s="24">
        <v>4947</v>
      </c>
      <c r="B26" s="20" t="s">
        <v>103</v>
      </c>
      <c r="C26" s="5" t="s">
        <v>104</v>
      </c>
      <c r="D26" s="5" t="s">
        <v>105</v>
      </c>
      <c r="E26" s="32">
        <v>12994</v>
      </c>
      <c r="F26" s="34">
        <v>20299</v>
      </c>
      <c r="G26" s="27">
        <f t="shared" ref="G26:G35" si="9">DATEDIF(E26,"9/12/2019","y")</f>
        <v>84</v>
      </c>
      <c r="H26" s="37">
        <f t="shared" si="0"/>
        <v>64</v>
      </c>
      <c r="I26" s="3">
        <v>40</v>
      </c>
      <c r="J26" s="43">
        <v>45000</v>
      </c>
      <c r="K26" s="4">
        <f t="shared" si="1"/>
        <v>45900</v>
      </c>
      <c r="L26" s="3" t="str">
        <f t="shared" si="2"/>
        <v>DENS</v>
      </c>
      <c r="M26" s="4" t="e">
        <f t="shared" si="3"/>
        <v>#NAME?</v>
      </c>
      <c r="N26" s="19">
        <f t="shared" si="4"/>
        <v>550</v>
      </c>
      <c r="O26" s="3" t="str">
        <f t="shared" si="5"/>
        <v>HLTHS</v>
      </c>
      <c r="P26" s="19">
        <f t="shared" si="6"/>
        <v>5000</v>
      </c>
      <c r="Q26" s="19">
        <f t="shared" si="7"/>
        <v>5500</v>
      </c>
    </row>
    <row r="27" spans="1:17" x14ac:dyDescent="0.25">
      <c r="A27" s="24">
        <v>2141</v>
      </c>
      <c r="B27" s="20" t="s">
        <v>106</v>
      </c>
      <c r="C27" s="5" t="s">
        <v>107</v>
      </c>
      <c r="D27" s="5" t="s">
        <v>47</v>
      </c>
      <c r="E27" s="32">
        <v>29437</v>
      </c>
      <c r="F27" s="35">
        <v>39661</v>
      </c>
      <c r="G27" s="27">
        <f t="shared" si="9"/>
        <v>39</v>
      </c>
      <c r="H27" s="37">
        <f t="shared" si="0"/>
        <v>11</v>
      </c>
      <c r="I27" s="3">
        <v>40</v>
      </c>
      <c r="J27" s="41">
        <v>25423</v>
      </c>
      <c r="K27" s="4">
        <f t="shared" si="1"/>
        <v>25931.46</v>
      </c>
      <c r="L27" s="3" t="str">
        <f t="shared" si="2"/>
        <v>DNQ</v>
      </c>
      <c r="M27" s="4" t="e">
        <f t="shared" si="3"/>
        <v>#NAME?</v>
      </c>
      <c r="N27" s="19">
        <f t="shared" si="4"/>
        <v>0</v>
      </c>
      <c r="O27" s="3" t="str">
        <f t="shared" si="5"/>
        <v>DNQ</v>
      </c>
      <c r="P27" s="19">
        <f t="shared" si="6"/>
        <v>0</v>
      </c>
      <c r="Q27" s="19">
        <f t="shared" si="7"/>
        <v>0</v>
      </c>
    </row>
    <row r="28" spans="1:17" x14ac:dyDescent="0.25">
      <c r="A28" s="24">
        <v>2652</v>
      </c>
      <c r="B28" s="20" t="s">
        <v>108</v>
      </c>
      <c r="C28" s="5" t="s">
        <v>109</v>
      </c>
      <c r="D28" s="5" t="s">
        <v>110</v>
      </c>
      <c r="E28" s="32">
        <v>25703</v>
      </c>
      <c r="F28" s="34">
        <v>42101</v>
      </c>
      <c r="G28" s="27">
        <f t="shared" si="9"/>
        <v>49</v>
      </c>
      <c r="H28" s="37">
        <f t="shared" si="0"/>
        <v>4</v>
      </c>
      <c r="I28" s="3">
        <v>40</v>
      </c>
      <c r="J28" s="43">
        <v>20000</v>
      </c>
      <c r="K28" s="4">
        <f t="shared" si="1"/>
        <v>20400</v>
      </c>
      <c r="L28" s="3" t="str">
        <f t="shared" si="2"/>
        <v>DNQ</v>
      </c>
      <c r="M28" s="4" t="e">
        <f t="shared" si="3"/>
        <v>#NAME?</v>
      </c>
      <c r="N28" s="19">
        <f t="shared" si="4"/>
        <v>0</v>
      </c>
      <c r="O28" s="3" t="str">
        <f t="shared" si="5"/>
        <v>DNQ</v>
      </c>
      <c r="P28" s="19">
        <f t="shared" si="6"/>
        <v>0</v>
      </c>
      <c r="Q28" s="19">
        <f t="shared" si="7"/>
        <v>0</v>
      </c>
    </row>
    <row r="29" spans="1:17" x14ac:dyDescent="0.25">
      <c r="A29" s="24">
        <v>4886</v>
      </c>
      <c r="B29" s="20" t="s">
        <v>111</v>
      </c>
      <c r="C29" s="5" t="s">
        <v>112</v>
      </c>
      <c r="D29" s="5" t="s">
        <v>113</v>
      </c>
      <c r="E29" s="32">
        <v>14901</v>
      </c>
      <c r="F29" s="34">
        <v>22129</v>
      </c>
      <c r="G29" s="27">
        <f t="shared" si="9"/>
        <v>78</v>
      </c>
      <c r="H29" s="37">
        <f t="shared" si="0"/>
        <v>59</v>
      </c>
      <c r="I29" s="3">
        <v>40</v>
      </c>
      <c r="J29" s="43">
        <v>90000</v>
      </c>
      <c r="K29" s="4">
        <f t="shared" si="1"/>
        <v>91800</v>
      </c>
      <c r="L29" s="3" t="str">
        <f t="shared" si="2"/>
        <v>DENS</v>
      </c>
      <c r="M29" s="4" t="e">
        <f t="shared" si="3"/>
        <v>#NAME?</v>
      </c>
      <c r="N29" s="19">
        <f t="shared" si="4"/>
        <v>550</v>
      </c>
      <c r="O29" s="3" t="str">
        <f t="shared" si="5"/>
        <v>HLTHS</v>
      </c>
      <c r="P29" s="19">
        <f t="shared" si="6"/>
        <v>5000</v>
      </c>
      <c r="Q29" s="19">
        <f t="shared" si="7"/>
        <v>5500</v>
      </c>
    </row>
    <row r="30" spans="1:17" x14ac:dyDescent="0.25">
      <c r="A30" s="24">
        <v>1041</v>
      </c>
      <c r="B30" s="20" t="s">
        <v>114</v>
      </c>
      <c r="C30" s="5" t="s">
        <v>115</v>
      </c>
      <c r="D30" s="5" t="s">
        <v>116</v>
      </c>
      <c r="E30" s="32">
        <v>20559</v>
      </c>
      <c r="F30" s="34">
        <v>42679</v>
      </c>
      <c r="G30" s="27">
        <f t="shared" si="9"/>
        <v>63</v>
      </c>
      <c r="H30" s="37">
        <f t="shared" si="0"/>
        <v>3</v>
      </c>
      <c r="I30" s="3">
        <v>40</v>
      </c>
      <c r="J30" s="43">
        <v>35000</v>
      </c>
      <c r="K30" s="4">
        <f t="shared" si="1"/>
        <v>35700</v>
      </c>
      <c r="L30" s="3" t="str">
        <f t="shared" si="2"/>
        <v>DENF</v>
      </c>
      <c r="M30" s="4" t="e">
        <f t="shared" si="3"/>
        <v>#NAME?</v>
      </c>
      <c r="N30" s="19">
        <f t="shared" si="4"/>
        <v>1200</v>
      </c>
      <c r="O30" s="3" t="str">
        <f t="shared" si="5"/>
        <v>HLTHF</v>
      </c>
      <c r="P30" s="19">
        <f t="shared" si="6"/>
        <v>10000</v>
      </c>
      <c r="Q30" s="19">
        <f t="shared" si="7"/>
        <v>11000</v>
      </c>
    </row>
    <row r="31" spans="1:17" x14ac:dyDescent="0.25">
      <c r="A31" s="24">
        <v>1653</v>
      </c>
      <c r="B31" s="20" t="s">
        <v>117</v>
      </c>
      <c r="C31" s="5" t="s">
        <v>118</v>
      </c>
      <c r="D31" s="5" t="s">
        <v>119</v>
      </c>
      <c r="E31" s="32">
        <v>14789</v>
      </c>
      <c r="F31" s="34">
        <v>38724</v>
      </c>
      <c r="G31" s="27">
        <f t="shared" si="9"/>
        <v>79</v>
      </c>
      <c r="H31" s="37">
        <f t="shared" si="0"/>
        <v>13</v>
      </c>
      <c r="I31" s="3">
        <v>40</v>
      </c>
      <c r="J31" s="43">
        <v>175000</v>
      </c>
      <c r="K31" s="4">
        <f t="shared" si="1"/>
        <v>178500</v>
      </c>
      <c r="L31" s="3" t="str">
        <f t="shared" si="2"/>
        <v>DENF</v>
      </c>
      <c r="M31" s="4" t="e">
        <f t="shared" si="3"/>
        <v>#NAME?</v>
      </c>
      <c r="N31" s="19">
        <f t="shared" si="4"/>
        <v>1200</v>
      </c>
      <c r="O31" s="3" t="str">
        <f t="shared" si="5"/>
        <v>HLTHF</v>
      </c>
      <c r="P31" s="19">
        <f t="shared" si="6"/>
        <v>10000</v>
      </c>
      <c r="Q31" s="19">
        <f t="shared" si="7"/>
        <v>11000</v>
      </c>
    </row>
    <row r="32" spans="1:17" x14ac:dyDescent="0.25">
      <c r="A32" s="24">
        <v>1566</v>
      </c>
      <c r="B32" s="20" t="s">
        <v>120</v>
      </c>
      <c r="C32" s="5" t="s">
        <v>121</v>
      </c>
      <c r="D32" s="5" t="s">
        <v>47</v>
      </c>
      <c r="E32" s="32">
        <v>29657</v>
      </c>
      <c r="F32" s="35">
        <v>39661</v>
      </c>
      <c r="G32" s="27">
        <f t="shared" si="9"/>
        <v>38</v>
      </c>
      <c r="H32" s="37">
        <f t="shared" si="0"/>
        <v>11</v>
      </c>
      <c r="I32" s="3">
        <v>40</v>
      </c>
      <c r="J32" s="41">
        <v>25423</v>
      </c>
      <c r="K32" s="4">
        <f t="shared" si="1"/>
        <v>25931.46</v>
      </c>
      <c r="L32" s="3" t="str">
        <f t="shared" si="2"/>
        <v>DNQ</v>
      </c>
      <c r="M32" s="4" t="e">
        <f t="shared" si="3"/>
        <v>#NAME?</v>
      </c>
      <c r="N32" s="19">
        <f t="shared" si="4"/>
        <v>0</v>
      </c>
      <c r="O32" s="3" t="str">
        <f t="shared" si="5"/>
        <v>DNQ</v>
      </c>
      <c r="P32" s="19">
        <f t="shared" si="6"/>
        <v>0</v>
      </c>
      <c r="Q32" s="19">
        <f t="shared" si="7"/>
        <v>0</v>
      </c>
    </row>
    <row r="33" spans="1:17" x14ac:dyDescent="0.25">
      <c r="A33" s="24">
        <v>5487</v>
      </c>
      <c r="B33" s="20" t="s">
        <v>122</v>
      </c>
      <c r="C33" s="5" t="s">
        <v>123</v>
      </c>
      <c r="D33" s="5" t="s">
        <v>54</v>
      </c>
      <c r="E33" s="32">
        <v>29530</v>
      </c>
      <c r="F33" s="35">
        <v>39661</v>
      </c>
      <c r="G33" s="27">
        <f t="shared" si="9"/>
        <v>38</v>
      </c>
      <c r="H33" s="37">
        <f t="shared" si="0"/>
        <v>11</v>
      </c>
      <c r="I33" s="3">
        <v>40</v>
      </c>
      <c r="J33" s="43">
        <v>10000</v>
      </c>
      <c r="K33" s="4">
        <f t="shared" si="1"/>
        <v>10200</v>
      </c>
      <c r="L33" s="3" t="str">
        <f t="shared" si="2"/>
        <v>DNQ</v>
      </c>
      <c r="M33" s="4" t="e">
        <f t="shared" si="3"/>
        <v>#NAME?</v>
      </c>
      <c r="N33" s="19">
        <f t="shared" si="4"/>
        <v>0</v>
      </c>
      <c r="O33" s="3" t="str">
        <f t="shared" si="5"/>
        <v>DNQ</v>
      </c>
      <c r="P33" s="19">
        <f t="shared" si="6"/>
        <v>0</v>
      </c>
      <c r="Q33" s="19">
        <f t="shared" si="7"/>
        <v>0</v>
      </c>
    </row>
    <row r="34" spans="1:17" x14ac:dyDescent="0.25">
      <c r="A34" s="24">
        <v>1858</v>
      </c>
      <c r="B34" s="20" t="s">
        <v>124</v>
      </c>
      <c r="C34" s="5" t="s">
        <v>125</v>
      </c>
      <c r="D34" s="5" t="s">
        <v>126</v>
      </c>
      <c r="E34" s="32">
        <v>29483</v>
      </c>
      <c r="F34" s="35">
        <v>39661</v>
      </c>
      <c r="G34" s="27">
        <f t="shared" si="9"/>
        <v>38</v>
      </c>
      <c r="H34" s="37">
        <f t="shared" ref="H34:H65" si="10">DATEDIF(F34,"01/01/2020","y")</f>
        <v>11</v>
      </c>
      <c r="I34" s="3">
        <v>40</v>
      </c>
      <c r="J34" s="41">
        <v>25423</v>
      </c>
      <c r="K34" s="4">
        <f t="shared" ref="K34:K65" si="11">J34*1.02</f>
        <v>25931.46</v>
      </c>
      <c r="L34" s="3" t="str">
        <f t="shared" ref="L34:L65" si="12">VLOOKUP(A34,Benefit,22,FALSE)</f>
        <v>DNQ</v>
      </c>
      <c r="M34" s="4" t="e">
        <f t="shared" ref="M34:M65" si="13">VLOOKUP(L34,DENTALNINE,2,FALSE)</f>
        <v>#NAME?</v>
      </c>
      <c r="N34" s="19">
        <f t="shared" ref="N34:N65" si="14">VLOOKUP(L34,DENTALTWENTY,2,FALSE)</f>
        <v>0</v>
      </c>
      <c r="O34" s="3" t="str">
        <f t="shared" ref="O34:O65" si="15">VLOOKUP(A34,Benefit,25,FALSE)</f>
        <v>DNQ</v>
      </c>
      <c r="P34" s="19">
        <f t="shared" ref="P34:P65" si="16">VLOOKUP(O34,HLTHNINE,2,FALSE)</f>
        <v>0</v>
      </c>
      <c r="Q34" s="19">
        <f t="shared" ref="Q34:Q65" si="17">VLOOKUP(O34,HLTHTWENTY,2,FALSE)</f>
        <v>0</v>
      </c>
    </row>
    <row r="35" spans="1:17" x14ac:dyDescent="0.25">
      <c r="A35" s="24">
        <v>1684</v>
      </c>
      <c r="B35" s="20" t="s">
        <v>127</v>
      </c>
      <c r="C35" s="5" t="s">
        <v>128</v>
      </c>
      <c r="D35" s="5" t="s">
        <v>142</v>
      </c>
      <c r="E35" s="32">
        <v>3227</v>
      </c>
      <c r="F35" s="34">
        <v>10410</v>
      </c>
      <c r="G35" s="27">
        <f t="shared" si="9"/>
        <v>110</v>
      </c>
      <c r="H35" s="37">
        <f t="shared" si="10"/>
        <v>91</v>
      </c>
      <c r="I35" s="3">
        <v>40</v>
      </c>
      <c r="J35" s="43">
        <v>10000</v>
      </c>
      <c r="K35" s="4">
        <f t="shared" si="11"/>
        <v>10200</v>
      </c>
      <c r="L35" s="3" t="str">
        <f t="shared" si="12"/>
        <v>DNQ</v>
      </c>
      <c r="M35" s="4" t="e">
        <f t="shared" si="13"/>
        <v>#NAME?</v>
      </c>
      <c r="N35" s="19">
        <f t="shared" si="14"/>
        <v>0</v>
      </c>
      <c r="O35" s="3" t="str">
        <f t="shared" si="15"/>
        <v>DNQ</v>
      </c>
      <c r="P35" s="19">
        <f t="shared" si="16"/>
        <v>0</v>
      </c>
      <c r="Q35" s="19">
        <f t="shared" si="17"/>
        <v>0</v>
      </c>
    </row>
    <row r="36" spans="1:17" x14ac:dyDescent="0.25">
      <c r="A36" s="24">
        <v>5129</v>
      </c>
      <c r="B36" s="20" t="s">
        <v>129</v>
      </c>
      <c r="C36" s="5" t="s">
        <v>130</v>
      </c>
      <c r="D36" s="5" t="s">
        <v>131</v>
      </c>
      <c r="E36" s="32" t="s">
        <v>261</v>
      </c>
      <c r="F36" s="34">
        <v>1206</v>
      </c>
      <c r="G36" s="27">
        <f>DATEDIF("2/4/3883","9/12/4019","y")</f>
        <v>136</v>
      </c>
      <c r="H36" s="37">
        <f t="shared" si="10"/>
        <v>116</v>
      </c>
      <c r="I36" s="3">
        <v>40</v>
      </c>
      <c r="J36" s="43">
        <v>90000</v>
      </c>
      <c r="K36" s="4">
        <f t="shared" si="11"/>
        <v>91800</v>
      </c>
      <c r="L36" s="3" t="str">
        <f t="shared" si="12"/>
        <v>DNQ</v>
      </c>
      <c r="M36" s="4" t="e">
        <f t="shared" si="13"/>
        <v>#NAME?</v>
      </c>
      <c r="N36" s="19">
        <f t="shared" si="14"/>
        <v>0</v>
      </c>
      <c r="O36" s="3" t="str">
        <f t="shared" si="15"/>
        <v>DNQ</v>
      </c>
      <c r="P36" s="19">
        <f t="shared" si="16"/>
        <v>0</v>
      </c>
      <c r="Q36" s="19">
        <f t="shared" si="17"/>
        <v>0</v>
      </c>
    </row>
    <row r="37" spans="1:17" x14ac:dyDescent="0.25">
      <c r="A37" s="24">
        <v>5329</v>
      </c>
      <c r="B37" s="20" t="s">
        <v>132</v>
      </c>
      <c r="C37" s="5" t="s">
        <v>133</v>
      </c>
      <c r="D37" s="5" t="s">
        <v>134</v>
      </c>
      <c r="E37" s="32">
        <v>20340</v>
      </c>
      <c r="F37" s="34">
        <v>41518</v>
      </c>
      <c r="G37" s="27">
        <f t="shared" ref="G37:G68" si="18">DATEDIF(E37,"9/12/2019","y")</f>
        <v>64</v>
      </c>
      <c r="H37" s="37">
        <f t="shared" si="10"/>
        <v>6</v>
      </c>
      <c r="I37" s="3">
        <v>40</v>
      </c>
      <c r="J37" s="43">
        <v>50000</v>
      </c>
      <c r="K37" s="4">
        <f t="shared" si="11"/>
        <v>51000</v>
      </c>
      <c r="L37" s="3" t="str">
        <f t="shared" si="12"/>
        <v>DENF</v>
      </c>
      <c r="M37" s="4" t="e">
        <f t="shared" si="13"/>
        <v>#NAME?</v>
      </c>
      <c r="N37" s="19">
        <f t="shared" si="14"/>
        <v>1200</v>
      </c>
      <c r="O37" s="3" t="str">
        <f t="shared" si="15"/>
        <v>HLTHF</v>
      </c>
      <c r="P37" s="19">
        <f t="shared" si="16"/>
        <v>10000</v>
      </c>
      <c r="Q37" s="19">
        <f t="shared" si="17"/>
        <v>11000</v>
      </c>
    </row>
    <row r="38" spans="1:17" x14ac:dyDescent="0.25">
      <c r="A38" s="24">
        <v>1206</v>
      </c>
      <c r="B38" s="20" t="s">
        <v>135</v>
      </c>
      <c r="C38" s="5" t="s">
        <v>136</v>
      </c>
      <c r="D38" s="5" t="s">
        <v>137</v>
      </c>
      <c r="E38" s="32">
        <v>15681</v>
      </c>
      <c r="F38" s="34">
        <v>27491</v>
      </c>
      <c r="G38" s="27">
        <f t="shared" si="18"/>
        <v>76</v>
      </c>
      <c r="H38" s="37">
        <f t="shared" si="10"/>
        <v>44</v>
      </c>
      <c r="I38" s="3">
        <v>40</v>
      </c>
      <c r="J38" s="43">
        <v>50000</v>
      </c>
      <c r="K38" s="4">
        <f t="shared" si="11"/>
        <v>51000</v>
      </c>
      <c r="L38" s="3" t="str">
        <f t="shared" si="12"/>
        <v>DENS</v>
      </c>
      <c r="M38" s="4" t="e">
        <f t="shared" si="13"/>
        <v>#NAME?</v>
      </c>
      <c r="N38" s="19">
        <f t="shared" si="14"/>
        <v>550</v>
      </c>
      <c r="O38" s="3" t="str">
        <f t="shared" si="15"/>
        <v>HLTHS</v>
      </c>
      <c r="P38" s="19">
        <f t="shared" si="16"/>
        <v>5000</v>
      </c>
      <c r="Q38" s="19">
        <f t="shared" si="17"/>
        <v>5500</v>
      </c>
    </row>
    <row r="39" spans="1:17" x14ac:dyDescent="0.25">
      <c r="A39" s="24">
        <v>3060</v>
      </c>
      <c r="B39" s="20" t="s">
        <v>138</v>
      </c>
      <c r="C39" s="5" t="s">
        <v>139</v>
      </c>
      <c r="D39" s="5" t="s">
        <v>140</v>
      </c>
      <c r="E39" s="32">
        <v>25115</v>
      </c>
      <c r="F39" s="34">
        <v>39122</v>
      </c>
      <c r="G39" s="27">
        <f t="shared" si="18"/>
        <v>50</v>
      </c>
      <c r="H39" s="37">
        <f t="shared" si="10"/>
        <v>12</v>
      </c>
      <c r="I39" s="3">
        <v>40</v>
      </c>
      <c r="J39" s="43">
        <v>70000</v>
      </c>
      <c r="K39" s="4">
        <f t="shared" si="11"/>
        <v>71400</v>
      </c>
      <c r="L39" s="3" t="str">
        <f t="shared" si="12"/>
        <v>DENF</v>
      </c>
      <c r="M39" s="4" t="e">
        <f t="shared" si="13"/>
        <v>#NAME?</v>
      </c>
      <c r="N39" s="19">
        <f t="shared" si="14"/>
        <v>1200</v>
      </c>
      <c r="O39" s="3" t="str">
        <f t="shared" si="15"/>
        <v>HLTHF</v>
      </c>
      <c r="P39" s="19">
        <f t="shared" si="16"/>
        <v>10000</v>
      </c>
      <c r="Q39" s="19">
        <f t="shared" si="17"/>
        <v>11000</v>
      </c>
    </row>
    <row r="40" spans="1:17" x14ac:dyDescent="0.25">
      <c r="A40" s="24">
        <v>3582</v>
      </c>
      <c r="B40" s="20" t="s">
        <v>146</v>
      </c>
      <c r="C40" s="5" t="s">
        <v>147</v>
      </c>
      <c r="D40" s="5" t="s">
        <v>75</v>
      </c>
      <c r="E40" s="32">
        <v>29155</v>
      </c>
      <c r="F40" s="34">
        <v>40057</v>
      </c>
      <c r="G40" s="27">
        <f t="shared" si="18"/>
        <v>39</v>
      </c>
      <c r="H40" s="37">
        <f t="shared" si="10"/>
        <v>10</v>
      </c>
      <c r="I40" s="3">
        <v>40</v>
      </c>
      <c r="J40" s="43">
        <v>25000</v>
      </c>
      <c r="K40" s="4">
        <f t="shared" si="11"/>
        <v>25500</v>
      </c>
      <c r="L40" s="3" t="str">
        <f t="shared" si="12"/>
        <v>DNQ</v>
      </c>
      <c r="M40" s="4" t="e">
        <f t="shared" si="13"/>
        <v>#NAME?</v>
      </c>
      <c r="N40" s="19">
        <f t="shared" si="14"/>
        <v>0</v>
      </c>
      <c r="O40" s="3" t="str">
        <f t="shared" si="15"/>
        <v>DNQ</v>
      </c>
      <c r="P40" s="19">
        <f t="shared" si="16"/>
        <v>0</v>
      </c>
      <c r="Q40" s="19">
        <f t="shared" si="17"/>
        <v>0</v>
      </c>
    </row>
    <row r="41" spans="1:17" x14ac:dyDescent="0.25">
      <c r="A41" s="24">
        <v>5936</v>
      </c>
      <c r="B41" s="20" t="s">
        <v>148</v>
      </c>
      <c r="C41" s="5" t="s">
        <v>149</v>
      </c>
      <c r="D41" s="5" t="s">
        <v>150</v>
      </c>
      <c r="E41" s="32">
        <v>28870</v>
      </c>
      <c r="F41" s="34">
        <v>39692</v>
      </c>
      <c r="G41" s="27">
        <f t="shared" si="18"/>
        <v>40</v>
      </c>
      <c r="H41" s="37">
        <f t="shared" si="10"/>
        <v>11</v>
      </c>
      <c r="I41" s="3">
        <v>40</v>
      </c>
      <c r="J41" s="43">
        <v>20000</v>
      </c>
      <c r="K41" s="4">
        <f t="shared" si="11"/>
        <v>20400</v>
      </c>
      <c r="L41" s="3" t="str">
        <f t="shared" si="12"/>
        <v>DNQ</v>
      </c>
      <c r="M41" s="4" t="e">
        <f t="shared" si="13"/>
        <v>#NAME?</v>
      </c>
      <c r="N41" s="19">
        <f t="shared" si="14"/>
        <v>0</v>
      </c>
      <c r="O41" s="3" t="str">
        <f t="shared" si="15"/>
        <v>DNQ</v>
      </c>
      <c r="P41" s="19">
        <f t="shared" si="16"/>
        <v>0</v>
      </c>
      <c r="Q41" s="19">
        <f t="shared" si="17"/>
        <v>0</v>
      </c>
    </row>
    <row r="42" spans="1:17" x14ac:dyDescent="0.25">
      <c r="A42" s="24">
        <v>3923</v>
      </c>
      <c r="B42" s="20" t="s">
        <v>151</v>
      </c>
      <c r="C42" s="5" t="s">
        <v>152</v>
      </c>
      <c r="D42" s="5" t="s">
        <v>153</v>
      </c>
      <c r="E42" s="32">
        <v>9409</v>
      </c>
      <c r="F42" s="34">
        <v>38145</v>
      </c>
      <c r="G42" s="27">
        <f t="shared" si="18"/>
        <v>93</v>
      </c>
      <c r="H42" s="37">
        <f t="shared" si="10"/>
        <v>15</v>
      </c>
      <c r="I42" s="3">
        <v>40</v>
      </c>
      <c r="J42" s="43">
        <v>120000</v>
      </c>
      <c r="K42" s="4">
        <f t="shared" si="11"/>
        <v>122400</v>
      </c>
      <c r="L42" s="3" t="str">
        <f t="shared" si="12"/>
        <v>DENF</v>
      </c>
      <c r="M42" s="4" t="e">
        <f t="shared" si="13"/>
        <v>#NAME?</v>
      </c>
      <c r="N42" s="19">
        <f t="shared" si="14"/>
        <v>1200</v>
      </c>
      <c r="O42" s="3" t="str">
        <f t="shared" si="15"/>
        <v>HLTHF</v>
      </c>
      <c r="P42" s="19">
        <f t="shared" si="16"/>
        <v>10000</v>
      </c>
      <c r="Q42" s="19">
        <f t="shared" si="17"/>
        <v>11000</v>
      </c>
    </row>
    <row r="43" spans="1:17" x14ac:dyDescent="0.25">
      <c r="A43" s="24">
        <v>3571</v>
      </c>
      <c r="B43" s="20" t="s">
        <v>154</v>
      </c>
      <c r="C43" s="5" t="s">
        <v>155</v>
      </c>
      <c r="D43" s="5" t="s">
        <v>156</v>
      </c>
      <c r="E43" s="32">
        <v>28595</v>
      </c>
      <c r="F43" s="34">
        <v>39692</v>
      </c>
      <c r="G43" s="27">
        <f t="shared" si="18"/>
        <v>41</v>
      </c>
      <c r="H43" s="37">
        <f t="shared" si="10"/>
        <v>11</v>
      </c>
      <c r="I43" s="3">
        <v>40</v>
      </c>
      <c r="J43" s="43">
        <v>50000</v>
      </c>
      <c r="K43" s="4">
        <f t="shared" si="11"/>
        <v>51000</v>
      </c>
      <c r="L43" s="3" t="str">
        <f t="shared" si="12"/>
        <v>DNQ</v>
      </c>
      <c r="M43" s="4" t="e">
        <f t="shared" si="13"/>
        <v>#NAME?</v>
      </c>
      <c r="N43" s="19">
        <f t="shared" si="14"/>
        <v>0</v>
      </c>
      <c r="O43" s="3" t="str">
        <f t="shared" si="15"/>
        <v>DNQ</v>
      </c>
      <c r="P43" s="19">
        <f t="shared" si="16"/>
        <v>0</v>
      </c>
      <c r="Q43" s="19">
        <f t="shared" si="17"/>
        <v>0</v>
      </c>
    </row>
    <row r="44" spans="1:17" x14ac:dyDescent="0.25">
      <c r="A44" s="24">
        <v>1016</v>
      </c>
      <c r="B44" s="20" t="s">
        <v>157</v>
      </c>
      <c r="C44" s="5" t="s">
        <v>158</v>
      </c>
      <c r="D44" s="5" t="s">
        <v>40</v>
      </c>
      <c r="E44" s="32">
        <v>27420</v>
      </c>
      <c r="F44" s="34">
        <v>34791</v>
      </c>
      <c r="G44" s="27">
        <f t="shared" si="18"/>
        <v>44</v>
      </c>
      <c r="H44" s="37">
        <f t="shared" si="10"/>
        <v>24</v>
      </c>
      <c r="I44" s="3">
        <v>40</v>
      </c>
      <c r="J44" s="43">
        <v>60000</v>
      </c>
      <c r="K44" s="4">
        <f t="shared" si="11"/>
        <v>61200</v>
      </c>
      <c r="L44" s="3" t="str">
        <f t="shared" si="12"/>
        <v>DENS</v>
      </c>
      <c r="M44" s="4" t="e">
        <f t="shared" si="13"/>
        <v>#NAME?</v>
      </c>
      <c r="N44" s="19">
        <f t="shared" si="14"/>
        <v>550</v>
      </c>
      <c r="O44" s="3" t="str">
        <f t="shared" si="15"/>
        <v>HLTHS</v>
      </c>
      <c r="P44" s="19">
        <f t="shared" si="16"/>
        <v>5000</v>
      </c>
      <c r="Q44" s="19">
        <f t="shared" si="17"/>
        <v>5500</v>
      </c>
    </row>
    <row r="45" spans="1:17" x14ac:dyDescent="0.25">
      <c r="A45" s="24">
        <v>4302</v>
      </c>
      <c r="B45" s="20" t="s">
        <v>159</v>
      </c>
      <c r="C45" s="5" t="s">
        <v>160</v>
      </c>
      <c r="D45" s="5" t="s">
        <v>47</v>
      </c>
      <c r="E45" s="32">
        <v>29432</v>
      </c>
      <c r="F45" s="35">
        <v>39661</v>
      </c>
      <c r="G45" s="27">
        <f t="shared" si="18"/>
        <v>39</v>
      </c>
      <c r="H45" s="37">
        <f t="shared" si="10"/>
        <v>11</v>
      </c>
      <c r="I45" s="3">
        <v>40</v>
      </c>
      <c r="J45" s="41">
        <v>25423</v>
      </c>
      <c r="K45" s="4">
        <f t="shared" si="11"/>
        <v>25931.46</v>
      </c>
      <c r="L45" s="3" t="str">
        <f t="shared" si="12"/>
        <v>DNQ</v>
      </c>
      <c r="M45" s="4" t="e">
        <f t="shared" si="13"/>
        <v>#NAME?</v>
      </c>
      <c r="N45" s="19">
        <f t="shared" si="14"/>
        <v>0</v>
      </c>
      <c r="O45" s="3" t="str">
        <f t="shared" si="15"/>
        <v>DNQ</v>
      </c>
      <c r="P45" s="19">
        <f t="shared" si="16"/>
        <v>0</v>
      </c>
      <c r="Q45" s="19">
        <f t="shared" si="17"/>
        <v>0</v>
      </c>
    </row>
    <row r="46" spans="1:17" x14ac:dyDescent="0.25">
      <c r="A46" s="24">
        <v>4902</v>
      </c>
      <c r="B46" s="20" t="s">
        <v>163</v>
      </c>
      <c r="C46" s="5" t="s">
        <v>162</v>
      </c>
      <c r="D46" s="5" t="s">
        <v>164</v>
      </c>
      <c r="E46" s="32">
        <v>22804</v>
      </c>
      <c r="F46" s="34">
        <v>26457</v>
      </c>
      <c r="G46" s="27">
        <f t="shared" si="18"/>
        <v>57</v>
      </c>
      <c r="H46" s="37">
        <f t="shared" si="10"/>
        <v>47</v>
      </c>
      <c r="I46" s="3">
        <v>40</v>
      </c>
      <c r="J46" s="43">
        <v>52000</v>
      </c>
      <c r="K46" s="4">
        <f t="shared" si="11"/>
        <v>53040</v>
      </c>
      <c r="L46" s="3" t="str">
        <f t="shared" si="12"/>
        <v>DENF</v>
      </c>
      <c r="M46" s="4" t="e">
        <f t="shared" si="13"/>
        <v>#NAME?</v>
      </c>
      <c r="N46" s="19">
        <f t="shared" si="14"/>
        <v>1200</v>
      </c>
      <c r="O46" s="3" t="str">
        <f t="shared" si="15"/>
        <v>HLTHF</v>
      </c>
      <c r="P46" s="19">
        <f t="shared" si="16"/>
        <v>10000</v>
      </c>
      <c r="Q46" s="19">
        <f t="shared" si="17"/>
        <v>11000</v>
      </c>
    </row>
    <row r="47" spans="1:17" x14ac:dyDescent="0.25">
      <c r="A47" s="24">
        <v>5186</v>
      </c>
      <c r="B47" s="20" t="s">
        <v>161</v>
      </c>
      <c r="C47" s="5" t="s">
        <v>162</v>
      </c>
      <c r="D47" s="5" t="s">
        <v>47</v>
      </c>
      <c r="E47" s="32">
        <v>29264</v>
      </c>
      <c r="F47" s="35">
        <v>39661</v>
      </c>
      <c r="G47" s="27">
        <f t="shared" si="18"/>
        <v>39</v>
      </c>
      <c r="H47" s="37">
        <f t="shared" si="10"/>
        <v>11</v>
      </c>
      <c r="I47" s="3">
        <v>40</v>
      </c>
      <c r="J47" s="41">
        <v>25423</v>
      </c>
      <c r="K47" s="4">
        <f t="shared" si="11"/>
        <v>25931.46</v>
      </c>
      <c r="L47" s="3" t="str">
        <f t="shared" si="12"/>
        <v>DNQ</v>
      </c>
      <c r="M47" s="4" t="e">
        <f t="shared" si="13"/>
        <v>#NAME?</v>
      </c>
      <c r="N47" s="19">
        <f t="shared" si="14"/>
        <v>0</v>
      </c>
      <c r="O47" s="3" t="str">
        <f t="shared" si="15"/>
        <v>DNQ</v>
      </c>
      <c r="P47" s="19">
        <f t="shared" si="16"/>
        <v>0</v>
      </c>
      <c r="Q47" s="19">
        <f t="shared" si="17"/>
        <v>0</v>
      </c>
    </row>
    <row r="48" spans="1:17" x14ac:dyDescent="0.25">
      <c r="A48" s="24">
        <v>2649</v>
      </c>
      <c r="B48" s="20" t="s">
        <v>165</v>
      </c>
      <c r="C48" s="5" t="s">
        <v>166</v>
      </c>
      <c r="D48" s="5" t="s">
        <v>262</v>
      </c>
      <c r="E48" s="32">
        <v>24541</v>
      </c>
      <c r="F48" s="34">
        <v>40422</v>
      </c>
      <c r="G48" s="27">
        <f t="shared" si="18"/>
        <v>52</v>
      </c>
      <c r="H48" s="37">
        <f t="shared" si="10"/>
        <v>9</v>
      </c>
      <c r="I48" s="3">
        <v>40</v>
      </c>
      <c r="J48" s="43">
        <v>85000</v>
      </c>
      <c r="K48" s="4">
        <f t="shared" si="11"/>
        <v>86700</v>
      </c>
      <c r="L48" s="3" t="str">
        <f t="shared" si="12"/>
        <v>DECLINE</v>
      </c>
      <c r="M48" s="4" t="e">
        <f t="shared" si="13"/>
        <v>#NAME?</v>
      </c>
      <c r="N48" s="19">
        <f t="shared" si="14"/>
        <v>0</v>
      </c>
      <c r="O48" s="3" t="str">
        <f t="shared" si="15"/>
        <v>DECLINE</v>
      </c>
      <c r="P48" s="19">
        <f t="shared" si="16"/>
        <v>0</v>
      </c>
      <c r="Q48" s="19">
        <f t="shared" si="17"/>
        <v>0</v>
      </c>
    </row>
    <row r="49" spans="1:17" x14ac:dyDescent="0.25">
      <c r="A49" s="24">
        <v>2832</v>
      </c>
      <c r="B49" s="20" t="s">
        <v>169</v>
      </c>
      <c r="C49" s="5" t="s">
        <v>170</v>
      </c>
      <c r="D49" s="5" t="s">
        <v>47</v>
      </c>
      <c r="E49" s="32">
        <v>29379</v>
      </c>
      <c r="F49" s="35">
        <v>39661</v>
      </c>
      <c r="G49" s="27">
        <f t="shared" si="18"/>
        <v>39</v>
      </c>
      <c r="H49" s="37">
        <f t="shared" si="10"/>
        <v>11</v>
      </c>
      <c r="I49" s="3">
        <v>40</v>
      </c>
      <c r="J49" s="41">
        <v>25423</v>
      </c>
      <c r="K49" s="4">
        <f t="shared" si="11"/>
        <v>25931.46</v>
      </c>
      <c r="L49" s="3" t="str">
        <f t="shared" si="12"/>
        <v>DNQ</v>
      </c>
      <c r="M49" s="4" t="e">
        <f t="shared" si="13"/>
        <v>#NAME?</v>
      </c>
      <c r="N49" s="19">
        <f t="shared" si="14"/>
        <v>0</v>
      </c>
      <c r="O49" s="3" t="str">
        <f t="shared" si="15"/>
        <v>DNQ</v>
      </c>
      <c r="P49" s="19">
        <f t="shared" si="16"/>
        <v>0</v>
      </c>
      <c r="Q49" s="19">
        <f t="shared" si="17"/>
        <v>0</v>
      </c>
    </row>
    <row r="50" spans="1:17" x14ac:dyDescent="0.25">
      <c r="A50" s="24">
        <v>2802</v>
      </c>
      <c r="B50" s="20" t="s">
        <v>167</v>
      </c>
      <c r="C50" s="5" t="s">
        <v>168</v>
      </c>
      <c r="D50" s="5" t="s">
        <v>54</v>
      </c>
      <c r="E50" s="32">
        <v>29377</v>
      </c>
      <c r="F50" s="35">
        <v>39661</v>
      </c>
      <c r="G50" s="27">
        <f t="shared" si="18"/>
        <v>39</v>
      </c>
      <c r="H50" s="37">
        <f t="shared" si="10"/>
        <v>11</v>
      </c>
      <c r="I50" s="3">
        <v>40</v>
      </c>
      <c r="J50" s="43">
        <v>10000</v>
      </c>
      <c r="K50" s="4">
        <f t="shared" si="11"/>
        <v>10200</v>
      </c>
      <c r="L50" s="3" t="str">
        <f t="shared" si="12"/>
        <v>DNQ</v>
      </c>
      <c r="M50" s="4" t="e">
        <f t="shared" si="13"/>
        <v>#NAME?</v>
      </c>
      <c r="N50" s="19">
        <f t="shared" si="14"/>
        <v>0</v>
      </c>
      <c r="O50" s="3" t="str">
        <f t="shared" si="15"/>
        <v>DNQ</v>
      </c>
      <c r="P50" s="19">
        <f t="shared" si="16"/>
        <v>0</v>
      </c>
      <c r="Q50" s="19">
        <f t="shared" si="17"/>
        <v>0</v>
      </c>
    </row>
    <row r="51" spans="1:17" x14ac:dyDescent="0.25">
      <c r="A51" s="24">
        <v>2073</v>
      </c>
      <c r="B51" s="20" t="s">
        <v>171</v>
      </c>
      <c r="C51" s="5" t="s">
        <v>172</v>
      </c>
      <c r="D51" s="5" t="s">
        <v>173</v>
      </c>
      <c r="E51" s="32">
        <v>17079</v>
      </c>
      <c r="F51" s="34">
        <v>24351</v>
      </c>
      <c r="G51" s="27">
        <f t="shared" si="18"/>
        <v>72</v>
      </c>
      <c r="H51" s="37">
        <f t="shared" si="10"/>
        <v>53</v>
      </c>
      <c r="I51" s="3">
        <v>40</v>
      </c>
      <c r="J51" s="43">
        <v>95000</v>
      </c>
      <c r="K51" s="4">
        <f t="shared" si="11"/>
        <v>96900</v>
      </c>
      <c r="L51" s="3" t="str">
        <f t="shared" si="12"/>
        <v>DENS</v>
      </c>
      <c r="M51" s="4" t="e">
        <f t="shared" si="13"/>
        <v>#NAME?</v>
      </c>
      <c r="N51" s="19">
        <f t="shared" si="14"/>
        <v>550</v>
      </c>
      <c r="O51" s="3" t="str">
        <f t="shared" si="15"/>
        <v>HLTHS</v>
      </c>
      <c r="P51" s="19">
        <f t="shared" si="16"/>
        <v>5000</v>
      </c>
      <c r="Q51" s="19">
        <f t="shared" si="17"/>
        <v>5500</v>
      </c>
    </row>
    <row r="52" spans="1:17" x14ac:dyDescent="0.25">
      <c r="A52" s="24">
        <v>4371</v>
      </c>
      <c r="B52" s="20" t="s">
        <v>174</v>
      </c>
      <c r="C52" s="5" t="s">
        <v>175</v>
      </c>
      <c r="D52" s="5" t="s">
        <v>94</v>
      </c>
      <c r="E52" s="32">
        <v>16560</v>
      </c>
      <c r="F52" s="34">
        <v>23925</v>
      </c>
      <c r="G52" s="27">
        <f t="shared" si="18"/>
        <v>74</v>
      </c>
      <c r="H52" s="37">
        <f t="shared" si="10"/>
        <v>54</v>
      </c>
      <c r="I52" s="3">
        <v>40</v>
      </c>
      <c r="J52" s="43">
        <v>55000</v>
      </c>
      <c r="K52" s="4">
        <f t="shared" si="11"/>
        <v>56100</v>
      </c>
      <c r="L52" s="3" t="str">
        <f t="shared" si="12"/>
        <v>DENS</v>
      </c>
      <c r="M52" s="4" t="e">
        <f t="shared" si="13"/>
        <v>#NAME?</v>
      </c>
      <c r="N52" s="19">
        <f t="shared" si="14"/>
        <v>550</v>
      </c>
      <c r="O52" s="3" t="str">
        <f t="shared" si="15"/>
        <v>HLTHS</v>
      </c>
      <c r="P52" s="19">
        <f t="shared" si="16"/>
        <v>5000</v>
      </c>
      <c r="Q52" s="19">
        <f t="shared" si="17"/>
        <v>5500</v>
      </c>
    </row>
    <row r="53" spans="1:17" x14ac:dyDescent="0.25">
      <c r="A53" s="24">
        <v>1489</v>
      </c>
      <c r="B53" s="20" t="s">
        <v>176</v>
      </c>
      <c r="C53" s="5" t="s">
        <v>177</v>
      </c>
      <c r="D53" s="5" t="s">
        <v>178</v>
      </c>
      <c r="E53" s="32">
        <v>13052</v>
      </c>
      <c r="F53" s="34">
        <v>20357</v>
      </c>
      <c r="G53" s="27">
        <f t="shared" si="18"/>
        <v>83</v>
      </c>
      <c r="H53" s="37">
        <f t="shared" si="10"/>
        <v>64</v>
      </c>
      <c r="I53" s="3">
        <v>40</v>
      </c>
      <c r="J53" s="43">
        <v>85000</v>
      </c>
      <c r="K53" s="4">
        <f t="shared" si="11"/>
        <v>86700</v>
      </c>
      <c r="L53" s="3" t="str">
        <f t="shared" si="12"/>
        <v>DENS</v>
      </c>
      <c r="M53" s="4" t="e">
        <f t="shared" si="13"/>
        <v>#NAME?</v>
      </c>
      <c r="N53" s="19">
        <f t="shared" si="14"/>
        <v>550</v>
      </c>
      <c r="O53" s="3" t="str">
        <f t="shared" si="15"/>
        <v>HLTHS</v>
      </c>
      <c r="P53" s="19">
        <f t="shared" si="16"/>
        <v>5000</v>
      </c>
      <c r="Q53" s="19">
        <f t="shared" si="17"/>
        <v>5500</v>
      </c>
    </row>
    <row r="54" spans="1:17" x14ac:dyDescent="0.25">
      <c r="A54" s="24">
        <v>5893</v>
      </c>
      <c r="B54" s="20" t="s">
        <v>182</v>
      </c>
      <c r="C54" s="5" t="s">
        <v>183</v>
      </c>
      <c r="D54" s="5" t="s">
        <v>47</v>
      </c>
      <c r="E54" s="32">
        <v>29476</v>
      </c>
      <c r="F54" s="35">
        <v>39661</v>
      </c>
      <c r="G54" s="27">
        <f t="shared" si="18"/>
        <v>39</v>
      </c>
      <c r="H54" s="37">
        <f t="shared" si="10"/>
        <v>11</v>
      </c>
      <c r="I54" s="3">
        <v>40</v>
      </c>
      <c r="J54" s="41">
        <v>25423</v>
      </c>
      <c r="K54" s="4">
        <f t="shared" si="11"/>
        <v>25931.46</v>
      </c>
      <c r="L54" s="3" t="str">
        <f t="shared" si="12"/>
        <v>DNQ</v>
      </c>
      <c r="M54" s="4" t="e">
        <f t="shared" si="13"/>
        <v>#NAME?</v>
      </c>
      <c r="N54" s="19">
        <f t="shared" si="14"/>
        <v>0</v>
      </c>
      <c r="O54" s="3" t="str">
        <f t="shared" si="15"/>
        <v>DNQ</v>
      </c>
      <c r="P54" s="19">
        <f t="shared" si="16"/>
        <v>0</v>
      </c>
      <c r="Q54" s="19">
        <f t="shared" si="17"/>
        <v>0</v>
      </c>
    </row>
    <row r="55" spans="1:17" x14ac:dyDescent="0.25">
      <c r="A55" s="24">
        <v>2351</v>
      </c>
      <c r="B55" s="20" t="s">
        <v>184</v>
      </c>
      <c r="C55" s="5" t="s">
        <v>183</v>
      </c>
      <c r="D55" s="5" t="s">
        <v>47</v>
      </c>
      <c r="E55" s="32">
        <v>29476</v>
      </c>
      <c r="F55" s="35">
        <v>39661</v>
      </c>
      <c r="G55" s="27">
        <f t="shared" si="18"/>
        <v>39</v>
      </c>
      <c r="H55" s="37">
        <f t="shared" si="10"/>
        <v>11</v>
      </c>
      <c r="I55" s="3">
        <v>40</v>
      </c>
      <c r="J55" s="41">
        <v>25423</v>
      </c>
      <c r="K55" s="4">
        <f t="shared" si="11"/>
        <v>25931.46</v>
      </c>
      <c r="L55" s="3" t="str">
        <f t="shared" si="12"/>
        <v>DNQ</v>
      </c>
      <c r="M55" s="4" t="e">
        <f t="shared" si="13"/>
        <v>#NAME?</v>
      </c>
      <c r="N55" s="19">
        <f t="shared" si="14"/>
        <v>0</v>
      </c>
      <c r="O55" s="3" t="str">
        <f t="shared" si="15"/>
        <v>DNQ</v>
      </c>
      <c r="P55" s="19">
        <f t="shared" si="16"/>
        <v>0</v>
      </c>
      <c r="Q55" s="19">
        <f t="shared" si="17"/>
        <v>0</v>
      </c>
    </row>
    <row r="56" spans="1:17" x14ac:dyDescent="0.25">
      <c r="A56" s="24">
        <v>2736</v>
      </c>
      <c r="B56" s="20" t="s">
        <v>179</v>
      </c>
      <c r="C56" s="5" t="s">
        <v>180</v>
      </c>
      <c r="D56" s="5" t="s">
        <v>181</v>
      </c>
      <c r="E56" s="32">
        <v>24752</v>
      </c>
      <c r="F56" s="34">
        <v>31989</v>
      </c>
      <c r="G56" s="27">
        <f t="shared" si="18"/>
        <v>51</v>
      </c>
      <c r="H56" s="37">
        <f t="shared" si="10"/>
        <v>32</v>
      </c>
      <c r="I56" s="3">
        <v>40</v>
      </c>
      <c r="J56" s="43">
        <v>10000</v>
      </c>
      <c r="K56" s="4">
        <f t="shared" si="11"/>
        <v>10200</v>
      </c>
      <c r="L56" s="3" t="str">
        <f t="shared" si="12"/>
        <v>DNQ</v>
      </c>
      <c r="M56" s="4" t="e">
        <f t="shared" si="13"/>
        <v>#NAME?</v>
      </c>
      <c r="N56" s="19">
        <f t="shared" si="14"/>
        <v>0</v>
      </c>
      <c r="O56" s="3" t="str">
        <f t="shared" si="15"/>
        <v>DNQ</v>
      </c>
      <c r="P56" s="19">
        <f t="shared" si="16"/>
        <v>0</v>
      </c>
      <c r="Q56" s="19">
        <f t="shared" si="17"/>
        <v>0</v>
      </c>
    </row>
    <row r="57" spans="1:17" x14ac:dyDescent="0.25">
      <c r="A57" s="24">
        <v>2211</v>
      </c>
      <c r="B57" s="20" t="s">
        <v>185</v>
      </c>
      <c r="C57" s="5" t="s">
        <v>186</v>
      </c>
      <c r="D57" s="5" t="s">
        <v>187</v>
      </c>
      <c r="E57" s="32">
        <v>22045</v>
      </c>
      <c r="F57" s="34">
        <v>37353</v>
      </c>
      <c r="G57" s="27">
        <f t="shared" si="18"/>
        <v>59</v>
      </c>
      <c r="H57" s="37">
        <f t="shared" si="10"/>
        <v>17</v>
      </c>
      <c r="I57" s="3">
        <v>40</v>
      </c>
      <c r="J57" s="43">
        <v>60000</v>
      </c>
      <c r="K57" s="4">
        <f t="shared" si="11"/>
        <v>61200</v>
      </c>
      <c r="L57" s="3" t="str">
        <f t="shared" si="12"/>
        <v>DENS</v>
      </c>
      <c r="M57" s="4" t="e">
        <f t="shared" si="13"/>
        <v>#NAME?</v>
      </c>
      <c r="N57" s="19">
        <f t="shared" si="14"/>
        <v>550</v>
      </c>
      <c r="O57" s="3" t="str">
        <f t="shared" si="15"/>
        <v>HLTHS</v>
      </c>
      <c r="P57" s="19">
        <f t="shared" si="16"/>
        <v>5000</v>
      </c>
      <c r="Q57" s="19">
        <f t="shared" si="17"/>
        <v>5500</v>
      </c>
    </row>
    <row r="58" spans="1:17" x14ac:dyDescent="0.25">
      <c r="A58" s="24">
        <v>3946</v>
      </c>
      <c r="B58" s="20" t="s">
        <v>143</v>
      </c>
      <c r="C58" s="5" t="s">
        <v>144</v>
      </c>
      <c r="D58" s="5" t="s">
        <v>145</v>
      </c>
      <c r="E58" s="32">
        <v>29433</v>
      </c>
      <c r="F58" s="35">
        <v>39661</v>
      </c>
      <c r="G58" s="27">
        <f t="shared" si="18"/>
        <v>39</v>
      </c>
      <c r="H58" s="37">
        <f t="shared" si="10"/>
        <v>11</v>
      </c>
      <c r="I58" s="3">
        <v>40</v>
      </c>
      <c r="J58" s="43">
        <v>25423</v>
      </c>
      <c r="K58" s="4">
        <f t="shared" si="11"/>
        <v>25931.46</v>
      </c>
      <c r="L58" s="3" t="str">
        <f t="shared" si="12"/>
        <v>DNQ</v>
      </c>
      <c r="M58" s="4" t="e">
        <f t="shared" si="13"/>
        <v>#NAME?</v>
      </c>
      <c r="N58" s="19">
        <f t="shared" si="14"/>
        <v>0</v>
      </c>
      <c r="O58" s="3" t="str">
        <f t="shared" si="15"/>
        <v>DNQ</v>
      </c>
      <c r="P58" s="19">
        <f t="shared" si="16"/>
        <v>0</v>
      </c>
      <c r="Q58" s="19">
        <f t="shared" si="17"/>
        <v>0</v>
      </c>
    </row>
    <row r="59" spans="1:17" x14ac:dyDescent="0.25">
      <c r="A59" s="24">
        <v>2635</v>
      </c>
      <c r="B59" s="20" t="s">
        <v>188</v>
      </c>
      <c r="C59" s="5" t="s">
        <v>189</v>
      </c>
      <c r="D59" s="5" t="s">
        <v>262</v>
      </c>
      <c r="E59" s="32">
        <v>24011</v>
      </c>
      <c r="F59" s="34">
        <v>39326</v>
      </c>
      <c r="G59" s="27">
        <f t="shared" si="18"/>
        <v>53</v>
      </c>
      <c r="H59" s="37">
        <f t="shared" si="10"/>
        <v>12</v>
      </c>
      <c r="I59" s="3">
        <v>40</v>
      </c>
      <c r="J59" s="43">
        <v>85000</v>
      </c>
      <c r="K59" s="4">
        <f t="shared" si="11"/>
        <v>86700</v>
      </c>
      <c r="L59" s="3" t="str">
        <f t="shared" si="12"/>
        <v>DENS</v>
      </c>
      <c r="M59" s="4" t="e">
        <f t="shared" si="13"/>
        <v>#NAME?</v>
      </c>
      <c r="N59" s="19">
        <f t="shared" si="14"/>
        <v>550</v>
      </c>
      <c r="O59" s="3" t="str">
        <f t="shared" si="15"/>
        <v>HLTHS</v>
      </c>
      <c r="P59" s="19">
        <f t="shared" si="16"/>
        <v>5000</v>
      </c>
      <c r="Q59" s="19">
        <f t="shared" si="17"/>
        <v>5500</v>
      </c>
    </row>
    <row r="60" spans="1:17" x14ac:dyDescent="0.25">
      <c r="A60" s="24">
        <v>2867</v>
      </c>
      <c r="B60" s="20" t="s">
        <v>190</v>
      </c>
      <c r="C60" s="5" t="s">
        <v>191</v>
      </c>
      <c r="D60" s="5" t="s">
        <v>192</v>
      </c>
      <c r="E60" s="32">
        <v>378</v>
      </c>
      <c r="F60" s="34">
        <v>7465</v>
      </c>
      <c r="G60" s="27">
        <f t="shared" si="18"/>
        <v>118</v>
      </c>
      <c r="H60" s="37">
        <f t="shared" si="10"/>
        <v>99</v>
      </c>
      <c r="I60" s="3">
        <v>40</v>
      </c>
      <c r="J60" s="43">
        <v>10000</v>
      </c>
      <c r="K60" s="4">
        <f t="shared" si="11"/>
        <v>10200</v>
      </c>
      <c r="L60" s="3" t="str">
        <f t="shared" si="12"/>
        <v>DENS</v>
      </c>
      <c r="M60" s="4" t="e">
        <f t="shared" si="13"/>
        <v>#NAME?</v>
      </c>
      <c r="N60" s="19">
        <f t="shared" si="14"/>
        <v>550</v>
      </c>
      <c r="O60" s="3" t="str">
        <f t="shared" si="15"/>
        <v>HLTHS</v>
      </c>
      <c r="P60" s="19">
        <f t="shared" si="16"/>
        <v>5000</v>
      </c>
      <c r="Q60" s="19">
        <f t="shared" si="17"/>
        <v>5500</v>
      </c>
    </row>
    <row r="61" spans="1:17" x14ac:dyDescent="0.25">
      <c r="A61" s="24">
        <v>3054</v>
      </c>
      <c r="B61" s="20" t="s">
        <v>193</v>
      </c>
      <c r="C61" s="5" t="s">
        <v>194</v>
      </c>
      <c r="D61" s="5" t="s">
        <v>195</v>
      </c>
      <c r="E61" s="32">
        <v>17167</v>
      </c>
      <c r="F61" s="34">
        <v>21916</v>
      </c>
      <c r="G61" s="27">
        <f t="shared" si="18"/>
        <v>72</v>
      </c>
      <c r="H61" s="37">
        <f t="shared" si="10"/>
        <v>60</v>
      </c>
      <c r="I61" s="3">
        <v>40</v>
      </c>
      <c r="J61" s="43">
        <v>100000</v>
      </c>
      <c r="K61" s="4">
        <f t="shared" si="11"/>
        <v>102000</v>
      </c>
      <c r="L61" s="3" t="str">
        <f t="shared" si="12"/>
        <v>DNQ</v>
      </c>
      <c r="M61" s="4" t="e">
        <f t="shared" si="13"/>
        <v>#NAME?</v>
      </c>
      <c r="N61" s="19">
        <f t="shared" si="14"/>
        <v>0</v>
      </c>
      <c r="O61" s="3" t="str">
        <f t="shared" si="15"/>
        <v>DNQ</v>
      </c>
      <c r="P61" s="19">
        <f t="shared" si="16"/>
        <v>0</v>
      </c>
      <c r="Q61" s="19">
        <f t="shared" si="17"/>
        <v>0</v>
      </c>
    </row>
    <row r="62" spans="1:17" x14ac:dyDescent="0.25">
      <c r="A62" s="24">
        <v>2203</v>
      </c>
      <c r="B62" s="20" t="s">
        <v>196</v>
      </c>
      <c r="C62" s="5" t="s">
        <v>197</v>
      </c>
      <c r="D62" s="5" t="s">
        <v>198</v>
      </c>
      <c r="E62" s="32">
        <v>7414</v>
      </c>
      <c r="F62" s="34">
        <v>38469</v>
      </c>
      <c r="G62" s="27">
        <f t="shared" si="18"/>
        <v>99</v>
      </c>
      <c r="H62" s="37">
        <f t="shared" si="10"/>
        <v>14</v>
      </c>
      <c r="I62" s="3">
        <v>40</v>
      </c>
      <c r="J62" s="43">
        <v>75000</v>
      </c>
      <c r="K62" s="4">
        <f t="shared" si="11"/>
        <v>76500</v>
      </c>
      <c r="L62" s="3" t="str">
        <f t="shared" si="12"/>
        <v>DENS</v>
      </c>
      <c r="M62" s="4" t="e">
        <f t="shared" si="13"/>
        <v>#NAME?</v>
      </c>
      <c r="N62" s="19">
        <f t="shared" si="14"/>
        <v>550</v>
      </c>
      <c r="O62" s="3" t="str">
        <f t="shared" si="15"/>
        <v>HLTHS</v>
      </c>
      <c r="P62" s="19">
        <f t="shared" si="16"/>
        <v>5000</v>
      </c>
      <c r="Q62" s="19">
        <f t="shared" si="17"/>
        <v>5500</v>
      </c>
    </row>
    <row r="63" spans="1:17" x14ac:dyDescent="0.25">
      <c r="A63" s="24">
        <v>1903</v>
      </c>
      <c r="B63" s="20" t="s">
        <v>199</v>
      </c>
      <c r="C63" s="5" t="s">
        <v>200</v>
      </c>
      <c r="D63" s="5" t="s">
        <v>201</v>
      </c>
      <c r="E63" s="32">
        <v>14922</v>
      </c>
      <c r="F63" s="34">
        <v>31236</v>
      </c>
      <c r="G63" s="27">
        <f t="shared" si="18"/>
        <v>78</v>
      </c>
      <c r="H63" s="37">
        <f t="shared" si="10"/>
        <v>34</v>
      </c>
      <c r="I63" s="3">
        <v>40</v>
      </c>
      <c r="J63" s="43">
        <v>90000</v>
      </c>
      <c r="K63" s="4">
        <f t="shared" si="11"/>
        <v>91800</v>
      </c>
      <c r="L63" s="3" t="str">
        <f t="shared" si="12"/>
        <v>DENS</v>
      </c>
      <c r="M63" s="4" t="e">
        <f t="shared" si="13"/>
        <v>#NAME?</v>
      </c>
      <c r="N63" s="19">
        <f t="shared" si="14"/>
        <v>550</v>
      </c>
      <c r="O63" s="3" t="str">
        <f t="shared" si="15"/>
        <v>HLTHS</v>
      </c>
      <c r="P63" s="19">
        <f t="shared" si="16"/>
        <v>5000</v>
      </c>
      <c r="Q63" s="19">
        <f t="shared" si="17"/>
        <v>5500</v>
      </c>
    </row>
    <row r="64" spans="1:17" x14ac:dyDescent="0.25">
      <c r="A64" s="24">
        <v>2977</v>
      </c>
      <c r="B64" s="20" t="s">
        <v>202</v>
      </c>
      <c r="C64" s="5" t="s">
        <v>203</v>
      </c>
      <c r="D64" s="5" t="s">
        <v>94</v>
      </c>
      <c r="E64" s="32">
        <v>18821</v>
      </c>
      <c r="F64" s="34">
        <v>30031</v>
      </c>
      <c r="G64" s="27">
        <f t="shared" si="18"/>
        <v>68</v>
      </c>
      <c r="H64" s="37">
        <f t="shared" si="10"/>
        <v>37</v>
      </c>
      <c r="I64" s="3">
        <v>40</v>
      </c>
      <c r="J64" s="43">
        <v>55000</v>
      </c>
      <c r="K64" s="4">
        <f t="shared" si="11"/>
        <v>56100</v>
      </c>
      <c r="L64" s="3" t="str">
        <f t="shared" si="12"/>
        <v>DENS</v>
      </c>
      <c r="M64" s="4" t="e">
        <f t="shared" si="13"/>
        <v>#NAME?</v>
      </c>
      <c r="N64" s="19">
        <f t="shared" si="14"/>
        <v>550</v>
      </c>
      <c r="O64" s="3" t="str">
        <f t="shared" si="15"/>
        <v>HLTHS</v>
      </c>
      <c r="P64" s="19">
        <f t="shared" si="16"/>
        <v>5000</v>
      </c>
      <c r="Q64" s="19">
        <f t="shared" si="17"/>
        <v>5500</v>
      </c>
    </row>
    <row r="65" spans="1:17" x14ac:dyDescent="0.25">
      <c r="A65" s="24">
        <v>5223</v>
      </c>
      <c r="B65" s="20" t="s">
        <v>204</v>
      </c>
      <c r="C65" s="5" t="s">
        <v>205</v>
      </c>
      <c r="D65" s="5" t="s">
        <v>206</v>
      </c>
      <c r="E65" s="32">
        <v>28633</v>
      </c>
      <c r="F65" s="34">
        <v>38234</v>
      </c>
      <c r="G65" s="27">
        <f t="shared" si="18"/>
        <v>41</v>
      </c>
      <c r="H65" s="37">
        <f t="shared" si="10"/>
        <v>15</v>
      </c>
      <c r="I65" s="3">
        <v>40</v>
      </c>
      <c r="J65" s="43">
        <v>47000</v>
      </c>
      <c r="K65" s="4">
        <f t="shared" si="11"/>
        <v>47940</v>
      </c>
      <c r="L65" s="3" t="str">
        <f t="shared" si="12"/>
        <v>DENS</v>
      </c>
      <c r="M65" s="4" t="e">
        <f t="shared" si="13"/>
        <v>#NAME?</v>
      </c>
      <c r="N65" s="19">
        <f t="shared" si="14"/>
        <v>550</v>
      </c>
      <c r="O65" s="3" t="str">
        <f t="shared" si="15"/>
        <v>HLTHS</v>
      </c>
      <c r="P65" s="19">
        <f t="shared" si="16"/>
        <v>5000</v>
      </c>
      <c r="Q65" s="19">
        <f t="shared" si="17"/>
        <v>5500</v>
      </c>
    </row>
    <row r="66" spans="1:17" x14ac:dyDescent="0.25">
      <c r="A66" s="24">
        <v>4806</v>
      </c>
      <c r="B66" s="20" t="s">
        <v>207</v>
      </c>
      <c r="C66" s="5" t="s">
        <v>208</v>
      </c>
      <c r="D66" s="5" t="s">
        <v>209</v>
      </c>
      <c r="E66" s="32">
        <v>24940</v>
      </c>
      <c r="F66" s="34">
        <v>32298</v>
      </c>
      <c r="G66" s="27">
        <f t="shared" si="18"/>
        <v>51</v>
      </c>
      <c r="H66" s="37">
        <f t="shared" ref="H66:H87" si="19">DATEDIF(F66,"01/01/2020","y")</f>
        <v>31</v>
      </c>
      <c r="I66" s="3">
        <v>40</v>
      </c>
      <c r="J66" s="43">
        <v>45000</v>
      </c>
      <c r="K66" s="4">
        <f t="shared" ref="K66:K87" si="20">J66*1.02</f>
        <v>45900</v>
      </c>
      <c r="L66" s="3" t="str">
        <f t="shared" ref="L66:L87" si="21">VLOOKUP(A66,Benefit,22,FALSE)</f>
        <v>DENS</v>
      </c>
      <c r="M66" s="4" t="e">
        <f t="shared" ref="M66:M87" si="22">VLOOKUP(L66,DENTALNINE,2,FALSE)</f>
        <v>#NAME?</v>
      </c>
      <c r="N66" s="19">
        <f t="shared" ref="N66:N87" si="23">VLOOKUP(L66,DENTALTWENTY,2,FALSE)</f>
        <v>550</v>
      </c>
      <c r="O66" s="3" t="str">
        <f t="shared" ref="O66:O87" si="24">VLOOKUP(A66,Benefit,25,FALSE)</f>
        <v>HLTHS</v>
      </c>
      <c r="P66" s="19">
        <f t="shared" ref="P66:P87" si="25">VLOOKUP(O66,HLTHNINE,2,FALSE)</f>
        <v>5000</v>
      </c>
      <c r="Q66" s="19">
        <f t="shared" ref="Q66:Q87" si="26">VLOOKUP(O66,HLTHTWENTY,2,FALSE)</f>
        <v>5500</v>
      </c>
    </row>
    <row r="67" spans="1:17" x14ac:dyDescent="0.25">
      <c r="A67" s="24">
        <v>1247</v>
      </c>
      <c r="B67" s="20" t="s">
        <v>210</v>
      </c>
      <c r="C67" s="5" t="s">
        <v>211</v>
      </c>
      <c r="D67" s="5" t="s">
        <v>212</v>
      </c>
      <c r="E67" s="32">
        <v>14729</v>
      </c>
      <c r="F67" s="34">
        <v>41518</v>
      </c>
      <c r="G67" s="27">
        <f t="shared" si="18"/>
        <v>79</v>
      </c>
      <c r="H67" s="37">
        <f t="shared" si="19"/>
        <v>6</v>
      </c>
      <c r="I67" s="3">
        <v>40</v>
      </c>
      <c r="J67" s="43">
        <v>82000</v>
      </c>
      <c r="K67" s="4">
        <f t="shared" si="20"/>
        <v>83640</v>
      </c>
      <c r="L67" s="3" t="str">
        <f t="shared" si="21"/>
        <v>DENS</v>
      </c>
      <c r="M67" s="4" t="e">
        <f t="shared" si="22"/>
        <v>#NAME?</v>
      </c>
      <c r="N67" s="19">
        <f t="shared" si="23"/>
        <v>550</v>
      </c>
      <c r="O67" s="3" t="str">
        <f t="shared" si="24"/>
        <v>HLTHS</v>
      </c>
      <c r="P67" s="19">
        <f t="shared" si="25"/>
        <v>5000</v>
      </c>
      <c r="Q67" s="19">
        <f t="shared" si="26"/>
        <v>5500</v>
      </c>
    </row>
    <row r="68" spans="1:17" x14ac:dyDescent="0.25">
      <c r="A68" s="24">
        <v>5436</v>
      </c>
      <c r="B68" s="20" t="s">
        <v>213</v>
      </c>
      <c r="C68" s="5" t="s">
        <v>214</v>
      </c>
      <c r="D68" s="5" t="s">
        <v>47</v>
      </c>
      <c r="E68" s="32">
        <v>29539</v>
      </c>
      <c r="F68" s="35">
        <v>39661</v>
      </c>
      <c r="G68" s="27">
        <f t="shared" si="18"/>
        <v>38</v>
      </c>
      <c r="H68" s="37">
        <f t="shared" si="19"/>
        <v>11</v>
      </c>
      <c r="I68" s="3">
        <v>40</v>
      </c>
      <c r="J68" s="41">
        <v>25423</v>
      </c>
      <c r="K68" s="4">
        <f t="shared" si="20"/>
        <v>25931.46</v>
      </c>
      <c r="L68" s="3" t="str">
        <f t="shared" si="21"/>
        <v>DNQ</v>
      </c>
      <c r="M68" s="4" t="e">
        <f t="shared" si="22"/>
        <v>#NAME?</v>
      </c>
      <c r="N68" s="19">
        <f t="shared" si="23"/>
        <v>0</v>
      </c>
      <c r="O68" s="3" t="str">
        <f t="shared" si="24"/>
        <v>DNQ</v>
      </c>
      <c r="P68" s="19">
        <f t="shared" si="25"/>
        <v>0</v>
      </c>
      <c r="Q68" s="19">
        <f t="shared" si="26"/>
        <v>0</v>
      </c>
    </row>
    <row r="69" spans="1:17" x14ac:dyDescent="0.25">
      <c r="A69" s="24">
        <v>2847</v>
      </c>
      <c r="B69" s="20" t="s">
        <v>215</v>
      </c>
      <c r="C69" s="5" t="s">
        <v>216</v>
      </c>
      <c r="D69" s="5" t="s">
        <v>212</v>
      </c>
      <c r="E69" s="32">
        <v>16811</v>
      </c>
      <c r="F69" s="34">
        <v>24351</v>
      </c>
      <c r="G69" s="27">
        <f t="shared" ref="G69:G87" si="27">DATEDIF(E69,"9/12/2019","y")</f>
        <v>73</v>
      </c>
      <c r="H69" s="37">
        <f t="shared" si="19"/>
        <v>53</v>
      </c>
      <c r="I69" s="3">
        <v>40</v>
      </c>
      <c r="J69" s="43">
        <v>90000</v>
      </c>
      <c r="K69" s="4">
        <f t="shared" si="20"/>
        <v>91800</v>
      </c>
      <c r="L69" s="3" t="str">
        <f t="shared" si="21"/>
        <v>DENS</v>
      </c>
      <c r="M69" s="4" t="e">
        <f t="shared" si="22"/>
        <v>#NAME?</v>
      </c>
      <c r="N69" s="19">
        <f t="shared" si="23"/>
        <v>550</v>
      </c>
      <c r="O69" s="3" t="str">
        <f t="shared" si="24"/>
        <v>HLTHS</v>
      </c>
      <c r="P69" s="19">
        <f t="shared" si="25"/>
        <v>5000</v>
      </c>
      <c r="Q69" s="19">
        <f t="shared" si="26"/>
        <v>5500</v>
      </c>
    </row>
    <row r="70" spans="1:17" x14ac:dyDescent="0.25">
      <c r="A70" s="24">
        <v>1620</v>
      </c>
      <c r="B70" s="20" t="s">
        <v>217</v>
      </c>
      <c r="C70" s="5" t="s">
        <v>218</v>
      </c>
      <c r="D70" s="5" t="s">
        <v>75</v>
      </c>
      <c r="E70" s="32">
        <v>28570</v>
      </c>
      <c r="F70" s="34">
        <v>39692</v>
      </c>
      <c r="G70" s="27">
        <f t="shared" si="27"/>
        <v>41</v>
      </c>
      <c r="H70" s="37">
        <f t="shared" si="19"/>
        <v>11</v>
      </c>
      <c r="I70" s="3">
        <v>40</v>
      </c>
      <c r="J70" s="43">
        <v>25000</v>
      </c>
      <c r="K70" s="4">
        <f t="shared" si="20"/>
        <v>25500</v>
      </c>
      <c r="L70" s="3" t="str">
        <f t="shared" si="21"/>
        <v>DNQ</v>
      </c>
      <c r="M70" s="4" t="e">
        <f t="shared" si="22"/>
        <v>#NAME?</v>
      </c>
      <c r="N70" s="19">
        <f t="shared" si="23"/>
        <v>0</v>
      </c>
      <c r="O70" s="3" t="str">
        <f t="shared" si="24"/>
        <v>DNQ</v>
      </c>
      <c r="P70" s="19">
        <f t="shared" si="25"/>
        <v>0</v>
      </c>
      <c r="Q70" s="19">
        <f t="shared" si="26"/>
        <v>0</v>
      </c>
    </row>
    <row r="71" spans="1:17" x14ac:dyDescent="0.25">
      <c r="A71" s="24">
        <v>2189</v>
      </c>
      <c r="B71" s="20" t="s">
        <v>219</v>
      </c>
      <c r="C71" s="5" t="s">
        <v>220</v>
      </c>
      <c r="D71" s="5" t="s">
        <v>221</v>
      </c>
      <c r="E71" s="32">
        <v>15476</v>
      </c>
      <c r="F71" s="34">
        <v>26543</v>
      </c>
      <c r="G71" s="27">
        <f t="shared" si="27"/>
        <v>77</v>
      </c>
      <c r="H71" s="37">
        <f t="shared" si="19"/>
        <v>47</v>
      </c>
      <c r="I71" s="3">
        <v>40</v>
      </c>
      <c r="J71" s="43">
        <v>72000</v>
      </c>
      <c r="K71" s="4">
        <f t="shared" si="20"/>
        <v>73440</v>
      </c>
      <c r="L71" s="3" t="str">
        <f t="shared" si="21"/>
        <v>DENS</v>
      </c>
      <c r="M71" s="4" t="e">
        <f t="shared" si="22"/>
        <v>#NAME?</v>
      </c>
      <c r="N71" s="19">
        <f t="shared" si="23"/>
        <v>550</v>
      </c>
      <c r="O71" s="3" t="str">
        <f t="shared" si="24"/>
        <v>HLTHS</v>
      </c>
      <c r="P71" s="19">
        <f t="shared" si="25"/>
        <v>5000</v>
      </c>
      <c r="Q71" s="19">
        <f t="shared" si="26"/>
        <v>5500</v>
      </c>
    </row>
    <row r="72" spans="1:17" x14ac:dyDescent="0.25">
      <c r="A72" s="24">
        <v>4777</v>
      </c>
      <c r="B72" s="20" t="s">
        <v>222</v>
      </c>
      <c r="C72" s="5" t="s">
        <v>223</v>
      </c>
      <c r="D72" s="5" t="s">
        <v>47</v>
      </c>
      <c r="E72" s="32">
        <v>29684</v>
      </c>
      <c r="F72" s="35">
        <v>39661</v>
      </c>
      <c r="G72" s="27">
        <f t="shared" si="27"/>
        <v>38</v>
      </c>
      <c r="H72" s="37">
        <f t="shared" si="19"/>
        <v>11</v>
      </c>
      <c r="I72" s="3">
        <v>40</v>
      </c>
      <c r="J72" s="41">
        <v>25423</v>
      </c>
      <c r="K72" s="4">
        <f t="shared" si="20"/>
        <v>25931.46</v>
      </c>
      <c r="L72" s="3" t="str">
        <f t="shared" si="21"/>
        <v>DNQ</v>
      </c>
      <c r="M72" s="4" t="e">
        <f t="shared" si="22"/>
        <v>#NAME?</v>
      </c>
      <c r="N72" s="19">
        <f t="shared" si="23"/>
        <v>0</v>
      </c>
      <c r="O72" s="3" t="str">
        <f t="shared" si="24"/>
        <v>DNQ</v>
      </c>
      <c r="P72" s="19">
        <f t="shared" si="25"/>
        <v>0</v>
      </c>
      <c r="Q72" s="19">
        <f t="shared" si="26"/>
        <v>0</v>
      </c>
    </row>
    <row r="73" spans="1:17" x14ac:dyDescent="0.25">
      <c r="A73" s="24">
        <v>1182</v>
      </c>
      <c r="B73" s="20" t="s">
        <v>225</v>
      </c>
      <c r="C73" s="5" t="s">
        <v>224</v>
      </c>
      <c r="D73" s="5" t="s">
        <v>94</v>
      </c>
      <c r="E73" s="32">
        <v>28612</v>
      </c>
      <c r="F73" s="34">
        <v>36893</v>
      </c>
      <c r="G73" s="27">
        <f t="shared" si="27"/>
        <v>41</v>
      </c>
      <c r="H73" s="37">
        <f t="shared" si="19"/>
        <v>18</v>
      </c>
      <c r="I73" s="3">
        <v>40</v>
      </c>
      <c r="J73" s="43">
        <v>55000</v>
      </c>
      <c r="K73" s="4">
        <f t="shared" si="20"/>
        <v>56100</v>
      </c>
      <c r="L73" s="3" t="str">
        <f t="shared" si="21"/>
        <v>DECLINE</v>
      </c>
      <c r="M73" s="4" t="e">
        <f t="shared" si="22"/>
        <v>#NAME?</v>
      </c>
      <c r="N73" s="19">
        <f t="shared" si="23"/>
        <v>0</v>
      </c>
      <c r="O73" s="3" t="str">
        <f t="shared" si="24"/>
        <v>DECLINE</v>
      </c>
      <c r="P73" s="19">
        <f t="shared" si="25"/>
        <v>0</v>
      </c>
      <c r="Q73" s="19">
        <f t="shared" si="26"/>
        <v>0</v>
      </c>
    </row>
    <row r="74" spans="1:17" x14ac:dyDescent="0.25">
      <c r="A74" s="24">
        <v>1940</v>
      </c>
      <c r="B74" s="20" t="s">
        <v>226</v>
      </c>
      <c r="C74" s="5" t="s">
        <v>227</v>
      </c>
      <c r="D74" s="5" t="s">
        <v>228</v>
      </c>
      <c r="E74" s="32">
        <v>19062</v>
      </c>
      <c r="F74" s="34">
        <v>25812</v>
      </c>
      <c r="G74" s="27">
        <f t="shared" si="27"/>
        <v>67</v>
      </c>
      <c r="H74" s="37">
        <f t="shared" si="19"/>
        <v>49</v>
      </c>
      <c r="I74" s="3">
        <v>40</v>
      </c>
      <c r="J74" s="43">
        <v>78000</v>
      </c>
      <c r="K74" s="4">
        <f t="shared" si="20"/>
        <v>79560</v>
      </c>
      <c r="L74" s="3" t="str">
        <f t="shared" si="21"/>
        <v>DENS</v>
      </c>
      <c r="M74" s="4" t="e">
        <f t="shared" si="22"/>
        <v>#NAME?</v>
      </c>
      <c r="N74" s="19">
        <f t="shared" si="23"/>
        <v>550</v>
      </c>
      <c r="O74" s="3" t="str">
        <f t="shared" si="24"/>
        <v>HLTHS</v>
      </c>
      <c r="P74" s="19">
        <f t="shared" si="25"/>
        <v>5000</v>
      </c>
      <c r="Q74" s="19">
        <f t="shared" si="26"/>
        <v>5500</v>
      </c>
    </row>
    <row r="75" spans="1:17" x14ac:dyDescent="0.25">
      <c r="A75" s="24">
        <v>3965</v>
      </c>
      <c r="B75" s="20" t="s">
        <v>229</v>
      </c>
      <c r="C75" s="5" t="s">
        <v>230</v>
      </c>
      <c r="D75" s="5" t="s">
        <v>231</v>
      </c>
      <c r="E75" s="32">
        <v>20327</v>
      </c>
      <c r="F75" s="34">
        <v>31294</v>
      </c>
      <c r="G75" s="27">
        <f t="shared" si="27"/>
        <v>64</v>
      </c>
      <c r="H75" s="37">
        <f t="shared" si="19"/>
        <v>34</v>
      </c>
      <c r="I75" s="3">
        <v>40</v>
      </c>
      <c r="J75" s="43">
        <v>95000</v>
      </c>
      <c r="K75" s="4">
        <f t="shared" si="20"/>
        <v>96900</v>
      </c>
      <c r="L75" s="3" t="str">
        <f t="shared" si="21"/>
        <v>DENS</v>
      </c>
      <c r="M75" s="4" t="e">
        <f t="shared" si="22"/>
        <v>#NAME?</v>
      </c>
      <c r="N75" s="19">
        <f t="shared" si="23"/>
        <v>550</v>
      </c>
      <c r="O75" s="3" t="str">
        <f t="shared" si="24"/>
        <v>HLTHS</v>
      </c>
      <c r="P75" s="19">
        <f t="shared" si="25"/>
        <v>5000</v>
      </c>
      <c r="Q75" s="19">
        <f t="shared" si="26"/>
        <v>5500</v>
      </c>
    </row>
    <row r="76" spans="1:17" x14ac:dyDescent="0.25">
      <c r="A76" s="24">
        <v>4763</v>
      </c>
      <c r="B76" s="20" t="s">
        <v>232</v>
      </c>
      <c r="C76" s="5" t="s">
        <v>233</v>
      </c>
      <c r="D76" s="5" t="s">
        <v>234</v>
      </c>
      <c r="E76" s="32">
        <v>14912</v>
      </c>
      <c r="F76" s="34">
        <v>22129</v>
      </c>
      <c r="G76" s="27">
        <f t="shared" si="27"/>
        <v>78</v>
      </c>
      <c r="H76" s="37">
        <f t="shared" si="19"/>
        <v>59</v>
      </c>
      <c r="I76" s="3">
        <v>40</v>
      </c>
      <c r="J76" s="43">
        <v>83000</v>
      </c>
      <c r="K76" s="4">
        <f t="shared" si="20"/>
        <v>84660</v>
      </c>
      <c r="L76" s="3" t="str">
        <f t="shared" si="21"/>
        <v>DENF</v>
      </c>
      <c r="M76" s="4" t="e">
        <f t="shared" si="22"/>
        <v>#NAME?</v>
      </c>
      <c r="N76" s="19">
        <f t="shared" si="23"/>
        <v>1200</v>
      </c>
      <c r="O76" s="3" t="str">
        <f t="shared" si="24"/>
        <v>HLTHF</v>
      </c>
      <c r="P76" s="19">
        <f t="shared" si="25"/>
        <v>10000</v>
      </c>
      <c r="Q76" s="19">
        <f t="shared" si="26"/>
        <v>11000</v>
      </c>
    </row>
    <row r="77" spans="1:17" x14ac:dyDescent="0.25">
      <c r="A77" s="24">
        <v>4837</v>
      </c>
      <c r="B77" s="20" t="s">
        <v>238</v>
      </c>
      <c r="C77" s="5" t="s">
        <v>236</v>
      </c>
      <c r="D77" s="5" t="s">
        <v>239</v>
      </c>
      <c r="E77" s="32">
        <v>25901</v>
      </c>
      <c r="F77" s="34">
        <v>38354</v>
      </c>
      <c r="G77" s="27">
        <f t="shared" si="27"/>
        <v>48</v>
      </c>
      <c r="H77" s="37">
        <f t="shared" si="19"/>
        <v>14</v>
      </c>
      <c r="I77" s="3">
        <v>40</v>
      </c>
      <c r="J77" s="43">
        <v>75000</v>
      </c>
      <c r="K77" s="4">
        <f t="shared" si="20"/>
        <v>76500</v>
      </c>
      <c r="L77" s="3" t="str">
        <f t="shared" si="21"/>
        <v>DENS+1</v>
      </c>
      <c r="M77" s="4" t="e">
        <f t="shared" si="22"/>
        <v>#NAME?</v>
      </c>
      <c r="N77" s="19">
        <f t="shared" si="23"/>
        <v>600</v>
      </c>
      <c r="O77" s="3" t="str">
        <f t="shared" si="24"/>
        <v>HLTHS</v>
      </c>
      <c r="P77" s="19">
        <f t="shared" si="25"/>
        <v>5000</v>
      </c>
      <c r="Q77" s="19">
        <f t="shared" si="26"/>
        <v>5500</v>
      </c>
    </row>
    <row r="78" spans="1:17" x14ac:dyDescent="0.25">
      <c r="A78" s="24">
        <v>3516</v>
      </c>
      <c r="B78" s="20" t="s">
        <v>242</v>
      </c>
      <c r="C78" s="5" t="s">
        <v>236</v>
      </c>
      <c r="D78" s="5" t="s">
        <v>243</v>
      </c>
      <c r="E78" s="32">
        <v>28581</v>
      </c>
      <c r="F78" s="34">
        <v>40725</v>
      </c>
      <c r="G78" s="27">
        <f t="shared" si="27"/>
        <v>41</v>
      </c>
      <c r="H78" s="37">
        <f t="shared" si="19"/>
        <v>8</v>
      </c>
      <c r="I78" s="3">
        <v>40</v>
      </c>
      <c r="J78" s="43">
        <v>80000</v>
      </c>
      <c r="K78" s="4">
        <f t="shared" si="20"/>
        <v>81600</v>
      </c>
      <c r="L78" s="3" t="str">
        <f t="shared" si="21"/>
        <v>DENS</v>
      </c>
      <c r="M78" s="4" t="e">
        <f t="shared" si="22"/>
        <v>#NAME?</v>
      </c>
      <c r="N78" s="19">
        <f t="shared" si="23"/>
        <v>550</v>
      </c>
      <c r="O78" s="3" t="str">
        <f t="shared" si="24"/>
        <v>HLTHS</v>
      </c>
      <c r="P78" s="19">
        <f t="shared" si="25"/>
        <v>5000</v>
      </c>
      <c r="Q78" s="19">
        <f t="shared" si="26"/>
        <v>5500</v>
      </c>
    </row>
    <row r="79" spans="1:17" x14ac:dyDescent="0.25">
      <c r="A79" s="24">
        <v>3455</v>
      </c>
      <c r="B79" s="20" t="s">
        <v>244</v>
      </c>
      <c r="C79" s="5" t="s">
        <v>236</v>
      </c>
      <c r="D79" s="5" t="s">
        <v>243</v>
      </c>
      <c r="E79" s="32">
        <v>28581</v>
      </c>
      <c r="F79" s="34">
        <v>40725</v>
      </c>
      <c r="G79" s="27">
        <f t="shared" si="27"/>
        <v>41</v>
      </c>
      <c r="H79" s="37">
        <f t="shared" si="19"/>
        <v>8</v>
      </c>
      <c r="I79" s="3">
        <v>40</v>
      </c>
      <c r="J79" s="43">
        <v>80000</v>
      </c>
      <c r="K79" s="4">
        <f t="shared" si="20"/>
        <v>81600</v>
      </c>
      <c r="L79" s="3" t="str">
        <f t="shared" si="21"/>
        <v>DENS</v>
      </c>
      <c r="M79" s="4" t="e">
        <f t="shared" si="22"/>
        <v>#NAME?</v>
      </c>
      <c r="N79" s="19">
        <f t="shared" si="23"/>
        <v>550</v>
      </c>
      <c r="O79" s="3" t="str">
        <f t="shared" si="24"/>
        <v>HLTHS</v>
      </c>
      <c r="P79" s="19">
        <f t="shared" si="25"/>
        <v>5000</v>
      </c>
      <c r="Q79" s="19">
        <f t="shared" si="26"/>
        <v>5500</v>
      </c>
    </row>
    <row r="80" spans="1:17" x14ac:dyDescent="0.25">
      <c r="A80" s="24">
        <v>4999</v>
      </c>
      <c r="B80" s="20" t="s">
        <v>240</v>
      </c>
      <c r="C80" s="5" t="s">
        <v>236</v>
      </c>
      <c r="D80" s="5" t="s">
        <v>241</v>
      </c>
      <c r="E80" s="32">
        <v>26645</v>
      </c>
      <c r="F80" s="34">
        <v>42620</v>
      </c>
      <c r="G80" s="27">
        <f t="shared" si="27"/>
        <v>46</v>
      </c>
      <c r="H80" s="37">
        <f t="shared" si="19"/>
        <v>3</v>
      </c>
      <c r="I80" s="3">
        <v>40</v>
      </c>
      <c r="J80" s="43">
        <v>90000</v>
      </c>
      <c r="K80" s="4">
        <f t="shared" si="20"/>
        <v>91800</v>
      </c>
      <c r="L80" s="3" t="str">
        <f t="shared" si="21"/>
        <v>DENS</v>
      </c>
      <c r="M80" s="4" t="e">
        <f t="shared" si="22"/>
        <v>#NAME?</v>
      </c>
      <c r="N80" s="19">
        <f t="shared" si="23"/>
        <v>550</v>
      </c>
      <c r="O80" s="3" t="str">
        <f t="shared" si="24"/>
        <v>HLTHS</v>
      </c>
      <c r="P80" s="19">
        <f t="shared" si="25"/>
        <v>5000</v>
      </c>
      <c r="Q80" s="19">
        <f t="shared" si="26"/>
        <v>5500</v>
      </c>
    </row>
    <row r="81" spans="1:17" x14ac:dyDescent="0.25">
      <c r="A81" s="24">
        <v>1014</v>
      </c>
      <c r="B81" s="20" t="s">
        <v>235</v>
      </c>
      <c r="C81" s="5" t="s">
        <v>236</v>
      </c>
      <c r="D81" s="5" t="s">
        <v>237</v>
      </c>
      <c r="E81" s="32">
        <v>24874</v>
      </c>
      <c r="F81" s="34">
        <v>39697</v>
      </c>
      <c r="G81" s="27">
        <f t="shared" si="27"/>
        <v>51</v>
      </c>
      <c r="H81" s="37">
        <f t="shared" si="19"/>
        <v>11</v>
      </c>
      <c r="I81" s="3">
        <v>40</v>
      </c>
      <c r="J81" s="43">
        <v>85000</v>
      </c>
      <c r="K81" s="4">
        <f t="shared" si="20"/>
        <v>86700</v>
      </c>
      <c r="L81" s="3" t="str">
        <f t="shared" si="21"/>
        <v>DENF</v>
      </c>
      <c r="M81" s="4" t="e">
        <f t="shared" si="22"/>
        <v>#NAME?</v>
      </c>
      <c r="N81" s="19">
        <f t="shared" si="23"/>
        <v>1200</v>
      </c>
      <c r="O81" s="3" t="str">
        <f t="shared" si="24"/>
        <v>HLTHF</v>
      </c>
      <c r="P81" s="19">
        <f t="shared" si="25"/>
        <v>10000</v>
      </c>
      <c r="Q81" s="19">
        <f t="shared" si="26"/>
        <v>11000</v>
      </c>
    </row>
    <row r="82" spans="1:17" x14ac:dyDescent="0.25">
      <c r="A82" s="24">
        <v>3441</v>
      </c>
      <c r="B82" s="20" t="s">
        <v>249</v>
      </c>
      <c r="C82" s="5" t="s">
        <v>236</v>
      </c>
      <c r="D82" s="5" t="s">
        <v>246</v>
      </c>
      <c r="E82" s="32">
        <v>29281</v>
      </c>
      <c r="F82" s="35">
        <v>39661</v>
      </c>
      <c r="G82" s="27">
        <f t="shared" si="27"/>
        <v>39</v>
      </c>
      <c r="H82" s="37">
        <f t="shared" si="19"/>
        <v>11</v>
      </c>
      <c r="I82" s="3">
        <v>40</v>
      </c>
      <c r="J82" s="41">
        <v>25423</v>
      </c>
      <c r="K82" s="4">
        <f t="shared" si="20"/>
        <v>25931.46</v>
      </c>
      <c r="L82" s="3" t="str">
        <f t="shared" si="21"/>
        <v>DNQ</v>
      </c>
      <c r="M82" s="4" t="e">
        <f t="shared" si="22"/>
        <v>#NAME?</v>
      </c>
      <c r="N82" s="19">
        <f t="shared" si="23"/>
        <v>0</v>
      </c>
      <c r="O82" s="3" t="str">
        <f t="shared" si="24"/>
        <v>DNQ</v>
      </c>
      <c r="P82" s="19">
        <f t="shared" si="25"/>
        <v>0</v>
      </c>
      <c r="Q82" s="19">
        <f t="shared" si="26"/>
        <v>0</v>
      </c>
    </row>
    <row r="83" spans="1:17" x14ac:dyDescent="0.25">
      <c r="A83" s="24">
        <v>2323</v>
      </c>
      <c r="B83" s="20" t="s">
        <v>245</v>
      </c>
      <c r="C83" s="5" t="s">
        <v>236</v>
      </c>
      <c r="D83" s="5" t="s">
        <v>246</v>
      </c>
      <c r="E83" s="32">
        <v>29809</v>
      </c>
      <c r="F83" s="35">
        <v>39661</v>
      </c>
      <c r="G83" s="27">
        <f t="shared" si="27"/>
        <v>38</v>
      </c>
      <c r="H83" s="37">
        <f t="shared" si="19"/>
        <v>11</v>
      </c>
      <c r="I83" s="3">
        <v>40</v>
      </c>
      <c r="J83" s="41">
        <v>25423</v>
      </c>
      <c r="K83" s="4">
        <f t="shared" si="20"/>
        <v>25931.46</v>
      </c>
      <c r="L83" s="3" t="str">
        <f t="shared" si="21"/>
        <v>DNQ</v>
      </c>
      <c r="M83" s="4" t="e">
        <f t="shared" si="22"/>
        <v>#NAME?</v>
      </c>
      <c r="N83" s="19">
        <f t="shared" si="23"/>
        <v>0</v>
      </c>
      <c r="O83" s="3" t="str">
        <f t="shared" si="24"/>
        <v>DNQ</v>
      </c>
      <c r="P83" s="19">
        <f t="shared" si="25"/>
        <v>0</v>
      </c>
      <c r="Q83" s="19">
        <f t="shared" si="26"/>
        <v>0</v>
      </c>
    </row>
    <row r="84" spans="1:17" x14ac:dyDescent="0.25">
      <c r="A84" s="24">
        <v>1497</v>
      </c>
      <c r="B84" s="20" t="s">
        <v>247</v>
      </c>
      <c r="C84" s="5" t="s">
        <v>236</v>
      </c>
      <c r="D84" s="5" t="s">
        <v>141</v>
      </c>
      <c r="E84" s="32">
        <v>25141</v>
      </c>
      <c r="F84" s="34">
        <v>39630</v>
      </c>
      <c r="G84" s="27">
        <f t="shared" si="27"/>
        <v>50</v>
      </c>
      <c r="H84" s="37">
        <f t="shared" si="19"/>
        <v>11</v>
      </c>
      <c r="I84" s="3">
        <v>40</v>
      </c>
      <c r="J84" s="43">
        <v>45000</v>
      </c>
      <c r="K84" s="4">
        <f t="shared" si="20"/>
        <v>45900</v>
      </c>
      <c r="L84" s="3" t="str">
        <f t="shared" si="21"/>
        <v>DECLINE</v>
      </c>
      <c r="M84" s="4" t="e">
        <f t="shared" si="22"/>
        <v>#NAME?</v>
      </c>
      <c r="N84" s="19">
        <f t="shared" si="23"/>
        <v>0</v>
      </c>
      <c r="O84" s="3" t="str">
        <f t="shared" si="24"/>
        <v>DECLINE</v>
      </c>
      <c r="P84" s="19">
        <f t="shared" si="25"/>
        <v>0</v>
      </c>
      <c r="Q84" s="19">
        <f t="shared" si="26"/>
        <v>0</v>
      </c>
    </row>
    <row r="85" spans="1:17" x14ac:dyDescent="0.25">
      <c r="A85" s="24">
        <v>3613</v>
      </c>
      <c r="B85" s="20" t="s">
        <v>248</v>
      </c>
      <c r="C85" s="5" t="s">
        <v>236</v>
      </c>
      <c r="D85" s="5" t="s">
        <v>256</v>
      </c>
      <c r="E85" s="32">
        <v>27994</v>
      </c>
      <c r="F85" s="34">
        <v>40787</v>
      </c>
      <c r="G85" s="27">
        <f t="shared" si="27"/>
        <v>43</v>
      </c>
      <c r="H85" s="37">
        <f t="shared" si="19"/>
        <v>8</v>
      </c>
      <c r="I85" s="3">
        <v>40</v>
      </c>
      <c r="J85" s="43">
        <v>30000</v>
      </c>
      <c r="K85" s="4">
        <f t="shared" si="20"/>
        <v>30600</v>
      </c>
      <c r="L85" s="3" t="str">
        <f t="shared" si="21"/>
        <v>DNQ</v>
      </c>
      <c r="M85" s="4" t="e">
        <f t="shared" si="22"/>
        <v>#NAME?</v>
      </c>
      <c r="N85" s="19">
        <f t="shared" si="23"/>
        <v>0</v>
      </c>
      <c r="O85" s="3" t="str">
        <f t="shared" si="24"/>
        <v>DNQ</v>
      </c>
      <c r="P85" s="19">
        <f t="shared" si="25"/>
        <v>0</v>
      </c>
      <c r="Q85" s="19">
        <f t="shared" si="26"/>
        <v>0</v>
      </c>
    </row>
    <row r="86" spans="1:17" x14ac:dyDescent="0.25">
      <c r="A86" s="24">
        <v>5324</v>
      </c>
      <c r="B86" s="20" t="s">
        <v>250</v>
      </c>
      <c r="C86" s="5" t="s">
        <v>251</v>
      </c>
      <c r="D86" s="5" t="s">
        <v>252</v>
      </c>
      <c r="E86" s="32">
        <v>28614</v>
      </c>
      <c r="F86" s="34">
        <v>39692</v>
      </c>
      <c r="G86" s="27">
        <f t="shared" si="27"/>
        <v>41</v>
      </c>
      <c r="H86" s="37">
        <f t="shared" si="19"/>
        <v>11</v>
      </c>
      <c r="I86" s="3">
        <v>40</v>
      </c>
      <c r="J86" s="43">
        <v>30000</v>
      </c>
      <c r="K86" s="4">
        <f t="shared" si="20"/>
        <v>30600</v>
      </c>
      <c r="L86" s="3" t="str">
        <f t="shared" si="21"/>
        <v>DNQ</v>
      </c>
      <c r="M86" s="4" t="e">
        <f t="shared" si="22"/>
        <v>#NAME?</v>
      </c>
      <c r="N86" s="19">
        <f t="shared" si="23"/>
        <v>0</v>
      </c>
      <c r="O86" s="3" t="str">
        <f t="shared" si="24"/>
        <v>DNQ</v>
      </c>
      <c r="P86" s="19">
        <f t="shared" si="25"/>
        <v>0</v>
      </c>
      <c r="Q86" s="19">
        <f t="shared" si="26"/>
        <v>0</v>
      </c>
    </row>
    <row r="87" spans="1:17" x14ac:dyDescent="0.25">
      <c r="A87" s="24">
        <v>3978</v>
      </c>
      <c r="B87" s="20" t="s">
        <v>253</v>
      </c>
      <c r="C87" s="5" t="s">
        <v>254</v>
      </c>
      <c r="D87" s="5" t="s">
        <v>255</v>
      </c>
      <c r="E87" s="32">
        <v>14718</v>
      </c>
      <c r="F87" s="34">
        <v>43712</v>
      </c>
      <c r="G87" s="27">
        <f t="shared" si="27"/>
        <v>79</v>
      </c>
      <c r="H87" s="37">
        <f t="shared" si="19"/>
        <v>0</v>
      </c>
      <c r="I87" s="3">
        <v>40</v>
      </c>
      <c r="J87" s="43">
        <v>95000</v>
      </c>
      <c r="K87" s="4">
        <f t="shared" si="20"/>
        <v>96900</v>
      </c>
      <c r="L87" s="3" t="str">
        <f t="shared" si="21"/>
        <v>DENF</v>
      </c>
      <c r="M87" s="4" t="e">
        <f t="shared" si="22"/>
        <v>#NAME?</v>
      </c>
      <c r="N87" s="19">
        <f t="shared" si="23"/>
        <v>1200</v>
      </c>
      <c r="O87" s="3" t="str">
        <f t="shared" si="24"/>
        <v>HLTHF</v>
      </c>
      <c r="P87" s="19">
        <f t="shared" si="25"/>
        <v>10000</v>
      </c>
      <c r="Q87" s="19">
        <f t="shared" si="26"/>
        <v>11000</v>
      </c>
    </row>
    <row r="89" spans="1:17" s="2" customFormat="1" x14ac:dyDescent="0.25">
      <c r="A89" s="46" t="s">
        <v>28</v>
      </c>
      <c r="B89" s="46"/>
      <c r="E89" s="47"/>
      <c r="F89" s="48"/>
      <c r="G89" s="49"/>
      <c r="H89" s="50"/>
      <c r="J89" s="51">
        <f>SUM(J2:J88)</f>
        <v>4413460</v>
      </c>
      <c r="K89" s="51">
        <f>SUM(K2:K88)</f>
        <v>4501729.1999999993</v>
      </c>
      <c r="M89" s="51" t="e">
        <f>SUM(M2:M88)</f>
        <v>#NAME?</v>
      </c>
      <c r="N89" s="51">
        <f>SUM(N2:N88)</f>
        <v>31050</v>
      </c>
      <c r="P89" s="51">
        <f>SUM(P2:P88)</f>
        <v>270000</v>
      </c>
      <c r="Q89" s="51">
        <f>SUM(Q2:Q88)</f>
        <v>297000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26</vt:i4>
      </vt:variant>
    </vt:vector>
  </HeadingPairs>
  <TitlesOfParts>
    <vt:vector size="38" baseType="lpstr">
      <vt:lpstr>DATA TABLE</vt:lpstr>
      <vt:lpstr>RATES</vt:lpstr>
      <vt:lpstr>CONCATENATE</vt:lpstr>
      <vt:lpstr>DELIMITED</vt:lpstr>
      <vt:lpstr>AGE</vt:lpstr>
      <vt:lpstr>RANDOM NUMBER</vt:lpstr>
      <vt:lpstr>IF THEN FUNCTION</vt:lpstr>
      <vt:lpstr>SORTING &amp; VLOOKUP</vt:lpstr>
      <vt:lpstr>VLOOKUP TO MERGE DATA</vt:lpstr>
      <vt:lpstr>HLOOKUP</vt:lpstr>
      <vt:lpstr>Sheet1</vt:lpstr>
      <vt:lpstr>PIVOT TABLE</vt:lpstr>
      <vt:lpstr>CONCATENATE!Benefit</vt:lpstr>
      <vt:lpstr>DELIMITED!Benefit</vt:lpstr>
      <vt:lpstr>'PIVOT TABLE'!Benefit</vt:lpstr>
      <vt:lpstr>Benefit</vt:lpstr>
      <vt:lpstr>Data</vt:lpstr>
      <vt:lpstr>DENTALTWENTY</vt:lpstr>
      <vt:lpstr>CONCATENATE!Employee</vt:lpstr>
      <vt:lpstr>HLOOKUP!Employee</vt:lpstr>
      <vt:lpstr>'IF THEN FUNCTION'!Employee</vt:lpstr>
      <vt:lpstr>'PIVOT TABLE'!Employee</vt:lpstr>
      <vt:lpstr>'SORTING &amp; VLOOKUP'!Employee</vt:lpstr>
      <vt:lpstr>'VLOOKUP TO MERGE DATA'!Employee</vt:lpstr>
      <vt:lpstr>Employee</vt:lpstr>
      <vt:lpstr>CONCATENATE!Employeedata</vt:lpstr>
      <vt:lpstr>DELIMITED!Employeedata</vt:lpstr>
      <vt:lpstr>HLOOKUP!Employeedata</vt:lpstr>
      <vt:lpstr>'IF THEN FUNCTION'!Employeedata</vt:lpstr>
      <vt:lpstr>'PIVOT TABLE'!Employeedata</vt:lpstr>
      <vt:lpstr>'SORTING &amp; VLOOKUP'!Employeedata</vt:lpstr>
      <vt:lpstr>'VLOOKUP TO MERGE DATA'!Employeedata</vt:lpstr>
      <vt:lpstr>Employeedata</vt:lpstr>
      <vt:lpstr>HLTHNINE</vt:lpstr>
      <vt:lpstr>HLTHTWENTY</vt:lpstr>
      <vt:lpstr>LONGEVITY</vt:lpstr>
      <vt:lpstr>WRSNINE</vt:lpstr>
      <vt:lpstr>WRSTWENTY</vt:lpstr>
    </vt:vector>
  </TitlesOfParts>
  <Company>City of Middleton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Bohse</dc:creator>
  <cp:lastModifiedBy>Bloch, Ericka</cp:lastModifiedBy>
  <dcterms:created xsi:type="dcterms:W3CDTF">2019-07-10T13:43:30Z</dcterms:created>
  <dcterms:modified xsi:type="dcterms:W3CDTF">2019-09-17T16:43:15Z</dcterms:modified>
</cp:coreProperties>
</file>